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autoCompressPictures="0"/>
  <bookViews>
    <workbookView xWindow="80" yWindow="-20" windowWidth="34440" windowHeight="19500"/>
  </bookViews>
  <sheets>
    <sheet name="KH04&amp;05" sheetId="1" r:id="rId1"/>
    <sheet name="Sheet3" sheetId="3" r:id="rId2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750" i="1"/>
  <c r="F1111"/>
  <c r="E1111"/>
  <c r="F1110"/>
  <c r="E1110"/>
  <c r="F1109"/>
  <c r="E1109"/>
  <c r="F1108"/>
  <c r="E1108"/>
  <c r="F1107"/>
  <c r="E1107"/>
  <c r="F1106"/>
  <c r="E1106"/>
  <c r="F1105"/>
  <c r="E1105"/>
  <c r="F1104"/>
  <c r="E1104"/>
  <c r="F1103"/>
  <c r="E1103"/>
  <c r="F1102"/>
  <c r="E1102"/>
  <c r="F1101"/>
  <c r="E1101"/>
  <c r="F1100"/>
  <c r="E1100"/>
  <c r="F1099"/>
  <c r="E1099"/>
  <c r="F1098"/>
  <c r="E1098"/>
  <c r="F1097"/>
  <c r="E1097"/>
  <c r="F1096"/>
  <c r="E1096"/>
  <c r="F1095"/>
  <c r="E1095"/>
  <c r="F1094"/>
  <c r="E1094"/>
  <c r="F1093"/>
  <c r="E1093"/>
  <c r="F1092"/>
  <c r="E1092"/>
  <c r="F1091"/>
  <c r="E1091"/>
  <c r="F1090"/>
  <c r="E1090"/>
  <c r="F1089"/>
  <c r="E1089"/>
  <c r="F1088"/>
  <c r="E1088"/>
  <c r="F1087"/>
  <c r="E1087"/>
  <c r="F1086"/>
  <c r="E1086"/>
  <c r="F1085"/>
  <c r="E1085"/>
  <c r="F1084"/>
  <c r="E1084"/>
  <c r="F1083"/>
  <c r="E1083"/>
  <c r="F1082"/>
  <c r="E1082"/>
  <c r="F1081"/>
  <c r="E1081"/>
  <c r="F1080"/>
  <c r="E1080"/>
  <c r="F1079"/>
  <c r="E1079"/>
  <c r="F1078"/>
  <c r="E1078"/>
  <c r="F1077"/>
  <c r="E1077"/>
  <c r="F1076"/>
  <c r="E1076"/>
  <c r="F1075"/>
  <c r="E1075"/>
  <c r="F1074"/>
  <c r="E1074"/>
  <c r="F1073"/>
  <c r="E1073"/>
  <c r="F1072"/>
  <c r="E1072"/>
  <c r="F1071"/>
  <c r="E1071"/>
  <c r="F1070"/>
  <c r="E1070"/>
  <c r="F1069"/>
  <c r="E1069"/>
  <c r="F1068"/>
  <c r="E1068"/>
  <c r="F1067"/>
  <c r="E1067"/>
  <c r="F1066"/>
  <c r="E1066"/>
  <c r="F1065"/>
  <c r="E1065"/>
  <c r="F1064"/>
  <c r="E1064"/>
  <c r="F1063"/>
  <c r="E1063"/>
  <c r="F1062"/>
  <c r="E1062"/>
  <c r="F1061"/>
  <c r="E1061"/>
  <c r="F1060"/>
  <c r="E1060"/>
  <c r="F1059"/>
  <c r="E1059"/>
  <c r="F1058"/>
  <c r="E1058"/>
  <c r="F1057"/>
  <c r="E1057"/>
  <c r="F1056"/>
  <c r="E1056"/>
  <c r="F1055"/>
  <c r="E1055"/>
  <c r="F1054"/>
  <c r="E1054"/>
  <c r="F1053"/>
  <c r="E1053"/>
  <c r="F1052"/>
  <c r="E1052"/>
  <c r="F1051"/>
  <c r="E1051"/>
  <c r="F1050"/>
  <c r="E1050"/>
  <c r="F1049"/>
  <c r="E1049"/>
  <c r="F1048"/>
  <c r="E1048"/>
  <c r="F1047"/>
  <c r="E1047"/>
  <c r="F1046"/>
  <c r="E1046"/>
  <c r="F1045"/>
  <c r="E1045"/>
  <c r="F1044"/>
  <c r="E1044"/>
  <c r="F1043"/>
  <c r="E1043"/>
  <c r="F1042"/>
  <c r="E1042"/>
  <c r="F1041"/>
  <c r="E1041"/>
  <c r="F1040"/>
  <c r="E1040"/>
  <c r="F1039"/>
  <c r="E1039"/>
  <c r="F1038"/>
  <c r="E1038"/>
  <c r="F1037"/>
  <c r="E1037"/>
  <c r="F1036"/>
  <c r="E1036"/>
  <c r="F1035"/>
  <c r="E1035"/>
  <c r="F1034"/>
  <c r="E1034"/>
  <c r="F1033"/>
  <c r="E1033"/>
  <c r="F1032"/>
  <c r="E1032"/>
  <c r="F1031"/>
  <c r="E1031"/>
  <c r="F1030"/>
  <c r="E1030"/>
  <c r="F1029"/>
  <c r="E1029"/>
  <c r="F1028"/>
  <c r="E1028"/>
  <c r="F1027"/>
  <c r="E1027"/>
  <c r="F1026"/>
  <c r="E1026"/>
  <c r="F1025"/>
  <c r="E1025"/>
  <c r="F1024"/>
  <c r="E1024"/>
  <c r="F1023"/>
  <c r="E1023"/>
  <c r="F1022"/>
  <c r="E1022"/>
  <c r="F1021"/>
  <c r="E1021"/>
  <c r="F1020"/>
  <c r="E1020"/>
  <c r="F1019"/>
  <c r="E1019"/>
  <c r="F1018"/>
  <c r="E1018"/>
  <c r="F1017"/>
  <c r="E1017"/>
  <c r="F1016"/>
  <c r="E1016"/>
  <c r="F1015"/>
  <c r="E1015"/>
  <c r="F1014"/>
  <c r="E1014"/>
  <c r="F1013"/>
  <c r="E1013"/>
  <c r="F1012"/>
  <c r="E1012"/>
  <c r="F1011"/>
  <c r="E1011"/>
  <c r="F1010"/>
  <c r="E1010"/>
  <c r="F1009"/>
  <c r="E1009"/>
  <c r="F1008"/>
  <c r="E1008"/>
  <c r="F1007"/>
  <c r="E1007"/>
  <c r="F1006"/>
  <c r="E1006"/>
  <c r="F1005"/>
  <c r="E1005"/>
  <c r="F1004"/>
  <c r="E1004"/>
  <c r="F1003"/>
  <c r="E1003"/>
  <c r="F1002"/>
  <c r="E1002"/>
  <c r="F1001"/>
  <c r="E1001"/>
  <c r="F1000"/>
  <c r="E1000"/>
  <c r="F999"/>
  <c r="E999"/>
  <c r="F998"/>
  <c r="E998"/>
  <c r="F997"/>
  <c r="E997"/>
  <c r="F996"/>
  <c r="E996"/>
  <c r="F995"/>
  <c r="E995"/>
  <c r="F994"/>
  <c r="E994"/>
  <c r="F993"/>
  <c r="E993"/>
  <c r="F992"/>
  <c r="E992"/>
  <c r="F991"/>
  <c r="E991"/>
  <c r="F990"/>
  <c r="E990"/>
  <c r="F989"/>
  <c r="E989"/>
  <c r="F988"/>
  <c r="E988"/>
  <c r="F987"/>
  <c r="E987"/>
  <c r="F986"/>
  <c r="E986"/>
  <c r="F985"/>
  <c r="E985"/>
  <c r="F984"/>
  <c r="E984"/>
  <c r="F983"/>
  <c r="E983"/>
  <c r="F982"/>
  <c r="E982"/>
  <c r="F981"/>
  <c r="E981"/>
  <c r="F980"/>
  <c r="E980"/>
  <c r="F979"/>
  <c r="E979"/>
  <c r="F978"/>
  <c r="E978"/>
  <c r="F977"/>
  <c r="E977"/>
  <c r="F976"/>
  <c r="E976"/>
  <c r="F975"/>
  <c r="E975"/>
  <c r="F974"/>
  <c r="E974"/>
  <c r="F973"/>
  <c r="E973"/>
  <c r="F972"/>
  <c r="E972"/>
  <c r="F971"/>
  <c r="E971"/>
  <c r="F970"/>
  <c r="E970"/>
  <c r="F969"/>
  <c r="E969"/>
  <c r="F968"/>
  <c r="E968"/>
  <c r="F967"/>
  <c r="E967"/>
  <c r="F966"/>
  <c r="E966"/>
  <c r="F965"/>
  <c r="E965"/>
  <c r="F964"/>
  <c r="E964"/>
  <c r="F963"/>
  <c r="E963"/>
  <c r="F962"/>
  <c r="E962"/>
  <c r="F961"/>
  <c r="E961"/>
  <c r="F960"/>
  <c r="E960"/>
  <c r="F959"/>
  <c r="E959"/>
  <c r="F958"/>
  <c r="E958"/>
  <c r="F957"/>
  <c r="E957"/>
  <c r="F956"/>
  <c r="E956"/>
  <c r="F955"/>
  <c r="E955"/>
  <c r="F954"/>
  <c r="E954"/>
  <c r="F953"/>
  <c r="E953"/>
  <c r="F952"/>
  <c r="E952"/>
  <c r="F951"/>
  <c r="E951"/>
  <c r="F950"/>
  <c r="E950"/>
  <c r="F949"/>
  <c r="E949"/>
  <c r="F948"/>
  <c r="E948"/>
  <c r="F947"/>
  <c r="E947"/>
  <c r="F946"/>
  <c r="E946"/>
  <c r="F945"/>
  <c r="E945"/>
  <c r="F944"/>
  <c r="E944"/>
  <c r="F943"/>
  <c r="E943"/>
  <c r="F942"/>
  <c r="E942"/>
  <c r="F941"/>
  <c r="E941"/>
  <c r="F940"/>
  <c r="E940"/>
  <c r="F939"/>
  <c r="E939"/>
  <c r="F938"/>
  <c r="E938"/>
  <c r="F937"/>
  <c r="E937"/>
  <c r="F936"/>
  <c r="E936"/>
  <c r="F935"/>
  <c r="E935"/>
  <c r="F934"/>
  <c r="E934"/>
  <c r="F933"/>
  <c r="E933"/>
  <c r="F932"/>
  <c r="E932"/>
  <c r="F931"/>
  <c r="E931"/>
  <c r="F930"/>
  <c r="E930"/>
  <c r="F929"/>
  <c r="E929"/>
  <c r="F928"/>
  <c r="E928"/>
  <c r="F927"/>
  <c r="E927"/>
  <c r="F926"/>
  <c r="E926"/>
  <c r="F925"/>
  <c r="E925"/>
  <c r="F924"/>
  <c r="E924"/>
  <c r="F923"/>
  <c r="E923"/>
  <c r="F922"/>
  <c r="E922"/>
  <c r="F921"/>
  <c r="E921"/>
  <c r="F920"/>
  <c r="E920"/>
  <c r="F919"/>
  <c r="E919"/>
  <c r="F918"/>
  <c r="E918"/>
  <c r="F917"/>
  <c r="E917"/>
  <c r="F916"/>
  <c r="E916"/>
  <c r="F915"/>
  <c r="E915"/>
  <c r="F914"/>
  <c r="E914"/>
  <c r="F913"/>
  <c r="E913"/>
  <c r="F912"/>
  <c r="E912"/>
  <c r="F911"/>
  <c r="E911"/>
  <c r="F910"/>
  <c r="E910"/>
  <c r="F909"/>
  <c r="E909"/>
  <c r="F908"/>
  <c r="E908"/>
  <c r="F907"/>
  <c r="E907"/>
  <c r="F906"/>
  <c r="E906"/>
  <c r="F905"/>
  <c r="E905"/>
  <c r="F904"/>
  <c r="E904"/>
  <c r="F903"/>
  <c r="E903"/>
  <c r="F902"/>
  <c r="E902"/>
  <c r="F901"/>
  <c r="E901"/>
  <c r="F900"/>
  <c r="E900"/>
  <c r="F899"/>
  <c r="E899"/>
  <c r="F898"/>
  <c r="E898"/>
  <c r="F897"/>
  <c r="E897"/>
  <c r="F896"/>
  <c r="E896"/>
  <c r="F895"/>
  <c r="E895"/>
  <c r="F894"/>
  <c r="E894"/>
  <c r="F893"/>
  <c r="E893"/>
  <c r="F892"/>
  <c r="E892"/>
  <c r="F891"/>
  <c r="E891"/>
  <c r="F890"/>
  <c r="E890"/>
  <c r="F889"/>
  <c r="E889"/>
  <c r="F888"/>
  <c r="E888"/>
  <c r="F887"/>
  <c r="E887"/>
  <c r="F886"/>
  <c r="E886"/>
  <c r="F885"/>
  <c r="E885"/>
  <c r="F884"/>
  <c r="E884"/>
  <c r="F883"/>
  <c r="E883"/>
  <c r="F882"/>
  <c r="E882"/>
  <c r="F881"/>
  <c r="E881"/>
  <c r="F880"/>
  <c r="E880"/>
  <c r="F879"/>
  <c r="E879"/>
  <c r="F878"/>
  <c r="E878"/>
  <c r="F877"/>
  <c r="E877"/>
  <c r="F876"/>
  <c r="E876"/>
  <c r="F875"/>
  <c r="E875"/>
  <c r="F874"/>
  <c r="E874"/>
  <c r="F873"/>
  <c r="E873"/>
  <c r="F872"/>
  <c r="E872"/>
  <c r="F871"/>
  <c r="E871"/>
  <c r="F870"/>
  <c r="E870"/>
  <c r="F869"/>
  <c r="E869"/>
  <c r="F868"/>
  <c r="E868"/>
  <c r="F867"/>
  <c r="E867"/>
  <c r="F866"/>
  <c r="E866"/>
  <c r="F865"/>
  <c r="E865"/>
  <c r="F864"/>
  <c r="E864"/>
  <c r="F863"/>
  <c r="E863"/>
  <c r="F862"/>
  <c r="E862"/>
  <c r="F861"/>
  <c r="E861"/>
  <c r="F860"/>
  <c r="E860"/>
  <c r="F859"/>
  <c r="E859"/>
  <c r="F858"/>
  <c r="E858"/>
  <c r="F857"/>
  <c r="E857"/>
  <c r="F856"/>
  <c r="E856"/>
  <c r="F855"/>
  <c r="E855"/>
  <c r="F854"/>
  <c r="E854"/>
  <c r="F853"/>
  <c r="E853"/>
  <c r="F852"/>
  <c r="E852"/>
  <c r="F851"/>
  <c r="E851"/>
  <c r="F850"/>
  <c r="E850"/>
  <c r="F849"/>
  <c r="E849"/>
  <c r="F848"/>
  <c r="E848"/>
  <c r="F847"/>
  <c r="E847"/>
  <c r="F846"/>
  <c r="E846"/>
  <c r="F845"/>
  <c r="E845"/>
  <c r="F844"/>
  <c r="E844"/>
  <c r="F843"/>
  <c r="E843"/>
  <c r="F842"/>
  <c r="E842"/>
  <c r="F841"/>
  <c r="E841"/>
  <c r="F840"/>
  <c r="E840"/>
  <c r="F839"/>
  <c r="E839"/>
  <c r="F838"/>
  <c r="E838"/>
  <c r="F837"/>
  <c r="E837"/>
  <c r="F836"/>
  <c r="E836"/>
  <c r="F835"/>
  <c r="E835"/>
  <c r="F834"/>
  <c r="E834"/>
  <c r="F833"/>
  <c r="E833"/>
  <c r="F832"/>
  <c r="E832"/>
  <c r="F831"/>
  <c r="E831"/>
  <c r="F830"/>
  <c r="E830"/>
  <c r="F829"/>
  <c r="E829"/>
  <c r="F828"/>
  <c r="E828"/>
  <c r="F827"/>
  <c r="E827"/>
  <c r="F826"/>
  <c r="E826"/>
  <c r="F825"/>
  <c r="E825"/>
  <c r="F824"/>
  <c r="E824"/>
  <c r="F823"/>
  <c r="E823"/>
  <c r="F822"/>
  <c r="E822"/>
  <c r="F821"/>
  <c r="E821"/>
  <c r="F820"/>
  <c r="E820"/>
  <c r="F819"/>
  <c r="E819"/>
  <c r="F818"/>
  <c r="E818"/>
  <c r="F817"/>
  <c r="E817"/>
  <c r="F816"/>
  <c r="E816"/>
  <c r="F815"/>
  <c r="E815"/>
  <c r="F814"/>
  <c r="E814"/>
  <c r="F813"/>
  <c r="E813"/>
  <c r="F812"/>
  <c r="E812"/>
  <c r="F811"/>
  <c r="E811"/>
  <c r="F810"/>
  <c r="E810"/>
  <c r="F809"/>
  <c r="E809"/>
  <c r="F808"/>
  <c r="E808"/>
  <c r="F807"/>
  <c r="E807"/>
  <c r="F806"/>
  <c r="E806"/>
  <c r="F805"/>
  <c r="E805"/>
  <c r="F804"/>
  <c r="E804"/>
  <c r="F803"/>
  <c r="E803"/>
  <c r="F802"/>
  <c r="E802"/>
  <c r="F801"/>
  <c r="E801"/>
  <c r="F800"/>
  <c r="E800"/>
  <c r="F799"/>
  <c r="E799"/>
  <c r="F798"/>
  <c r="E798"/>
  <c r="F797"/>
  <c r="E797"/>
  <c r="F796"/>
  <c r="E796"/>
  <c r="F795"/>
  <c r="E795"/>
  <c r="F794"/>
  <c r="E794"/>
  <c r="F793"/>
  <c r="E793"/>
  <c r="F792"/>
  <c r="E792"/>
  <c r="F791"/>
  <c r="E791"/>
  <c r="F790"/>
  <c r="E790"/>
  <c r="F789"/>
  <c r="E789"/>
  <c r="F788"/>
  <c r="E788"/>
  <c r="F787"/>
  <c r="E787"/>
  <c r="F786"/>
  <c r="E786"/>
  <c r="F785"/>
  <c r="E785"/>
  <c r="F784"/>
  <c r="E784"/>
  <c r="F783"/>
  <c r="E783"/>
  <c r="F782"/>
  <c r="E782"/>
  <c r="F781"/>
  <c r="E781"/>
  <c r="F780"/>
  <c r="E780"/>
  <c r="F779"/>
  <c r="E779"/>
  <c r="F778"/>
  <c r="E778"/>
  <c r="F777"/>
  <c r="E777"/>
  <c r="F776"/>
  <c r="E776"/>
  <c r="F775"/>
  <c r="E775"/>
  <c r="F774"/>
  <c r="E774"/>
  <c r="F773"/>
  <c r="E773"/>
  <c r="F772"/>
  <c r="E772"/>
  <c r="F771"/>
  <c r="E771"/>
  <c r="F770"/>
  <c r="E770"/>
  <c r="F769"/>
  <c r="E769"/>
  <c r="F768"/>
  <c r="E768"/>
  <c r="F767"/>
  <c r="E767"/>
  <c r="F766"/>
  <c r="E766"/>
  <c r="F765"/>
  <c r="E765"/>
  <c r="F764"/>
  <c r="E764"/>
  <c r="F763"/>
  <c r="E763"/>
  <c r="F762"/>
  <c r="E762"/>
  <c r="F761"/>
  <c r="E761"/>
  <c r="F760"/>
  <c r="E760"/>
  <c r="F759"/>
  <c r="E759"/>
  <c r="F758"/>
  <c r="E758"/>
  <c r="F757"/>
  <c r="E757"/>
  <c r="F756"/>
  <c r="E756"/>
  <c r="F755"/>
  <c r="E755"/>
  <c r="F754"/>
  <c r="E754"/>
  <c r="F753"/>
  <c r="E753"/>
  <c r="F752"/>
  <c r="E752"/>
  <c r="F751"/>
  <c r="E751"/>
  <c r="E750"/>
  <c r="F749"/>
  <c r="E749"/>
  <c r="F748"/>
  <c r="E748"/>
  <c r="F747"/>
  <c r="E747"/>
  <c r="F746"/>
  <c r="E746"/>
  <c r="F745"/>
  <c r="E745"/>
  <c r="F744"/>
  <c r="E744"/>
  <c r="F743"/>
  <c r="E743"/>
  <c r="F742"/>
  <c r="E742"/>
  <c r="F741"/>
  <c r="E741"/>
  <c r="F740"/>
  <c r="E740"/>
  <c r="F739"/>
  <c r="E739"/>
  <c r="F738"/>
  <c r="E738"/>
  <c r="F737"/>
  <c r="E737"/>
  <c r="F736"/>
  <c r="E736"/>
  <c r="F735"/>
  <c r="E735"/>
  <c r="F734"/>
  <c r="E734"/>
  <c r="F733"/>
  <c r="E733"/>
  <c r="F732"/>
  <c r="E732"/>
  <c r="F731"/>
  <c r="E731"/>
  <c r="F730"/>
  <c r="E730"/>
  <c r="F729"/>
  <c r="E729"/>
  <c r="F728"/>
  <c r="E728"/>
  <c r="F727"/>
  <c r="E727"/>
  <c r="F726"/>
  <c r="E726"/>
  <c r="F725"/>
  <c r="E725"/>
  <c r="F724"/>
  <c r="E724"/>
  <c r="F723"/>
  <c r="E723"/>
  <c r="F722"/>
  <c r="E722"/>
  <c r="F721"/>
  <c r="E721"/>
  <c r="F720"/>
  <c r="E720"/>
  <c r="F719"/>
  <c r="E719"/>
  <c r="F718"/>
  <c r="E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E696"/>
  <c r="F695"/>
  <c r="E695"/>
  <c r="F694"/>
  <c r="E694"/>
  <c r="F693"/>
  <c r="E693"/>
  <c r="F692"/>
  <c r="E692"/>
  <c r="F691"/>
  <c r="E691"/>
  <c r="F690"/>
  <c r="E690"/>
  <c r="F689"/>
  <c r="E689"/>
  <c r="F688"/>
  <c r="E688"/>
  <c r="F687"/>
  <c r="E687"/>
  <c r="F686"/>
  <c r="E686"/>
  <c r="F685"/>
  <c r="E685"/>
  <c r="F684"/>
  <c r="E684"/>
  <c r="F683"/>
  <c r="E683"/>
  <c r="F682"/>
  <c r="E682"/>
  <c r="F681"/>
  <c r="E681"/>
  <c r="F680"/>
  <c r="E680"/>
  <c r="F679"/>
  <c r="E679"/>
  <c r="F678"/>
  <c r="E678"/>
  <c r="F677"/>
  <c r="E677"/>
  <c r="F676"/>
  <c r="E676"/>
  <c r="F675"/>
  <c r="E675"/>
  <c r="F674"/>
  <c r="E674"/>
  <c r="F673"/>
  <c r="E673"/>
  <c r="F672"/>
  <c r="E672"/>
  <c r="F671"/>
  <c r="E671"/>
  <c r="F670"/>
  <c r="E670"/>
  <c r="F669"/>
  <c r="E669"/>
  <c r="F668"/>
  <c r="E668"/>
  <c r="F667"/>
  <c r="E667"/>
  <c r="F666"/>
  <c r="E666"/>
  <c r="F665"/>
  <c r="E665"/>
  <c r="F664"/>
  <c r="E664"/>
  <c r="F663"/>
  <c r="E663"/>
  <c r="F662"/>
  <c r="E662"/>
  <c r="F661"/>
  <c r="E661"/>
  <c r="F660"/>
  <c r="E660"/>
  <c r="F659"/>
  <c r="E659"/>
  <c r="F658"/>
  <c r="E658"/>
  <c r="F657"/>
  <c r="E657"/>
  <c r="F656"/>
  <c r="E656"/>
  <c r="F655"/>
  <c r="E655"/>
  <c r="F654"/>
  <c r="E654"/>
  <c r="F653"/>
  <c r="E653"/>
  <c r="F652"/>
  <c r="E652"/>
  <c r="F651"/>
  <c r="E651"/>
  <c r="F650"/>
  <c r="E650"/>
  <c r="F649"/>
  <c r="E649"/>
  <c r="F648"/>
  <c r="E648"/>
  <c r="F647"/>
  <c r="E647"/>
  <c r="F646"/>
  <c r="E646"/>
  <c r="F645"/>
  <c r="E645"/>
  <c r="F644"/>
  <c r="E644"/>
  <c r="F643"/>
  <c r="E643"/>
  <c r="F642"/>
  <c r="E642"/>
  <c r="F641"/>
  <c r="E641"/>
  <c r="F640"/>
  <c r="E640"/>
  <c r="F639"/>
  <c r="E639"/>
  <c r="F638"/>
  <c r="E638"/>
  <c r="F637"/>
  <c r="E637"/>
  <c r="F636"/>
  <c r="E636"/>
  <c r="F635"/>
  <c r="E635"/>
  <c r="F634"/>
  <c r="E634"/>
  <c r="F633"/>
  <c r="E633"/>
  <c r="F632"/>
  <c r="E632"/>
  <c r="F631"/>
  <c r="E631"/>
  <c r="F630"/>
  <c r="E630"/>
  <c r="F629"/>
  <c r="E629"/>
  <c r="F628"/>
  <c r="E628"/>
  <c r="F627"/>
  <c r="E627"/>
  <c r="F626"/>
  <c r="E626"/>
  <c r="F625"/>
  <c r="E625"/>
  <c r="F624"/>
  <c r="E624"/>
  <c r="F623"/>
  <c r="E623"/>
  <c r="F622"/>
  <c r="E622"/>
  <c r="F621"/>
  <c r="E621"/>
  <c r="F620"/>
  <c r="E620"/>
  <c r="F619"/>
  <c r="E619"/>
  <c r="F618"/>
  <c r="E618"/>
  <c r="F617"/>
  <c r="E617"/>
  <c r="F616"/>
  <c r="E616"/>
  <c r="F615"/>
  <c r="E615"/>
  <c r="F614"/>
  <c r="E614"/>
  <c r="F613"/>
  <c r="E613"/>
  <c r="F612"/>
  <c r="E612"/>
  <c r="F611"/>
  <c r="E611"/>
  <c r="F610"/>
  <c r="E610"/>
  <c r="F609"/>
  <c r="E609"/>
  <c r="F608"/>
  <c r="E608"/>
  <c r="F607"/>
  <c r="E607"/>
  <c r="F606"/>
  <c r="E606"/>
  <c r="F605"/>
  <c r="E605"/>
  <c r="F604"/>
  <c r="E604"/>
  <c r="F603"/>
  <c r="E603"/>
  <c r="F602"/>
  <c r="E602"/>
  <c r="F601"/>
  <c r="E601"/>
  <c r="F600"/>
  <c r="E600"/>
  <c r="F599"/>
  <c r="E599"/>
  <c r="F598"/>
  <c r="E598"/>
  <c r="F597"/>
  <c r="E597"/>
  <c r="F596"/>
  <c r="E596"/>
  <c r="F595"/>
  <c r="E595"/>
  <c r="F594"/>
  <c r="E594"/>
  <c r="F593"/>
  <c r="E593"/>
  <c r="F592"/>
  <c r="E592"/>
  <c r="F591"/>
  <c r="E591"/>
  <c r="F590"/>
  <c r="E590"/>
  <c r="F589"/>
  <c r="E589"/>
  <c r="F588"/>
  <c r="E588"/>
  <c r="F587"/>
  <c r="E587"/>
  <c r="F586"/>
  <c r="E586"/>
  <c r="F585"/>
  <c r="E585"/>
  <c r="F584"/>
  <c r="E584"/>
  <c r="F583"/>
  <c r="E583"/>
  <c r="F582"/>
  <c r="E582"/>
  <c r="F581"/>
  <c r="E581"/>
  <c r="F580"/>
  <c r="E580"/>
  <c r="F579"/>
  <c r="E579"/>
  <c r="F578"/>
  <c r="E578"/>
  <c r="F577"/>
  <c r="E577"/>
  <c r="F576"/>
  <c r="E576"/>
  <c r="F575"/>
  <c r="E575"/>
  <c r="F574"/>
  <c r="E574"/>
  <c r="F573"/>
  <c r="E573"/>
  <c r="F572"/>
  <c r="E572"/>
  <c r="F571"/>
  <c r="E571"/>
  <c r="F570"/>
  <c r="E570"/>
  <c r="F569"/>
  <c r="E569"/>
  <c r="F568"/>
  <c r="E568"/>
  <c r="F567"/>
  <c r="E567"/>
  <c r="F566"/>
  <c r="E566"/>
  <c r="F565"/>
  <c r="E565"/>
  <c r="F564"/>
  <c r="E564"/>
  <c r="F563"/>
  <c r="E563"/>
  <c r="F562"/>
  <c r="E562"/>
  <c r="F561"/>
  <c r="E561"/>
  <c r="F560"/>
  <c r="E560"/>
  <c r="F559"/>
  <c r="E559"/>
  <c r="F558"/>
  <c r="E558"/>
  <c r="F557"/>
  <c r="E557"/>
  <c r="F556"/>
  <c r="E556"/>
  <c r="F555"/>
  <c r="E555"/>
  <c r="F554"/>
  <c r="E554"/>
  <c r="F553"/>
  <c r="E553"/>
  <c r="F552"/>
  <c r="E552"/>
  <c r="F551"/>
  <c r="E551"/>
  <c r="F550"/>
  <c r="E550"/>
  <c r="F549"/>
  <c r="E549"/>
  <c r="F548"/>
  <c r="E548"/>
  <c r="F547"/>
  <c r="E547"/>
  <c r="F546"/>
  <c r="E546"/>
  <c r="F545"/>
  <c r="E545"/>
  <c r="F544"/>
  <c r="E544"/>
  <c r="F543"/>
  <c r="E543"/>
  <c r="E542"/>
  <c r="E541"/>
  <c r="E540"/>
  <c r="E539"/>
  <c r="E538"/>
  <c r="E537"/>
  <c r="E536"/>
  <c r="E535"/>
  <c r="E534"/>
  <c r="E533"/>
  <c r="E532"/>
  <c r="E531"/>
  <c r="E530"/>
  <c r="F529"/>
  <c r="E529"/>
  <c r="F528"/>
  <c r="E528"/>
  <c r="F527"/>
  <c r="E527"/>
  <c r="F526"/>
  <c r="E526"/>
  <c r="F525"/>
  <c r="E525"/>
  <c r="F524"/>
  <c r="E524"/>
  <c r="F523"/>
  <c r="E523"/>
  <c r="F522"/>
  <c r="E522"/>
  <c r="F521"/>
  <c r="E521"/>
  <c r="F520"/>
  <c r="E520"/>
  <c r="F519"/>
  <c r="E519"/>
  <c r="F518"/>
  <c r="E518"/>
  <c r="F517"/>
  <c r="E517"/>
  <c r="F516"/>
  <c r="E516"/>
  <c r="F515"/>
  <c r="E515"/>
  <c r="F514"/>
  <c r="E514"/>
  <c r="F513"/>
  <c r="E513"/>
  <c r="F512"/>
  <c r="E512"/>
  <c r="F511"/>
  <c r="E511"/>
  <c r="F510"/>
  <c r="E510"/>
  <c r="F509"/>
  <c r="E509"/>
  <c r="F508"/>
  <c r="E508"/>
  <c r="F507"/>
  <c r="E507"/>
  <c r="F506"/>
  <c r="E506"/>
  <c r="F505"/>
  <c r="E505"/>
  <c r="F504"/>
  <c r="E504"/>
  <c r="F503"/>
  <c r="E503"/>
  <c r="F502"/>
  <c r="E502"/>
  <c r="F501"/>
  <c r="E501"/>
  <c r="F500"/>
  <c r="E500"/>
  <c r="F499"/>
  <c r="E499"/>
  <c r="F498"/>
  <c r="E498"/>
  <c r="F497"/>
  <c r="E497"/>
  <c r="F496"/>
  <c r="E496"/>
  <c r="F495"/>
  <c r="E495"/>
  <c r="F494"/>
  <c r="E494"/>
  <c r="F493"/>
  <c r="E493"/>
  <c r="F492"/>
  <c r="E492"/>
  <c r="F491"/>
  <c r="E491"/>
  <c r="F490"/>
  <c r="E490"/>
  <c r="F489"/>
  <c r="E489"/>
  <c r="F488"/>
  <c r="E488"/>
  <c r="F487"/>
  <c r="E487"/>
  <c r="F486"/>
  <c r="E486"/>
  <c r="F485"/>
  <c r="E485"/>
  <c r="F484"/>
  <c r="E484"/>
  <c r="F483"/>
  <c r="E483"/>
  <c r="F482"/>
  <c r="E482"/>
  <c r="F481"/>
  <c r="E481"/>
  <c r="F480"/>
  <c r="E480"/>
  <c r="F479"/>
  <c r="E479"/>
  <c r="F478"/>
  <c r="E478"/>
  <c r="F477"/>
  <c r="E477"/>
  <c r="F476"/>
  <c r="E476"/>
  <c r="F475"/>
  <c r="E475"/>
  <c r="F474"/>
  <c r="E474"/>
  <c r="F473"/>
  <c r="E473"/>
  <c r="F472"/>
  <c r="E472"/>
  <c r="F471"/>
  <c r="E471"/>
  <c r="F470"/>
  <c r="E470"/>
  <c r="F469"/>
  <c r="E469"/>
  <c r="F468"/>
  <c r="E468"/>
  <c r="F467"/>
  <c r="E467"/>
  <c r="F466"/>
  <c r="E466"/>
  <c r="F465"/>
  <c r="E465"/>
  <c r="F464"/>
  <c r="E464"/>
  <c r="F463"/>
  <c r="E463"/>
  <c r="F462"/>
  <c r="E462"/>
  <c r="F461"/>
  <c r="E461"/>
  <c r="F460"/>
  <c r="E460"/>
  <c r="F459"/>
  <c r="E459"/>
  <c r="F458"/>
  <c r="E458"/>
  <c r="F457"/>
  <c r="E457"/>
  <c r="F456"/>
  <c r="E456"/>
  <c r="F455"/>
  <c r="E455"/>
  <c r="F454"/>
  <c r="E454"/>
  <c r="F453"/>
  <c r="E453"/>
  <c r="F452"/>
  <c r="E452"/>
  <c r="F451"/>
  <c r="E451"/>
  <c r="F450"/>
  <c r="E450"/>
  <c r="F449"/>
  <c r="E449"/>
  <c r="F448"/>
  <c r="E448"/>
  <c r="F447"/>
  <c r="E447"/>
  <c r="F446"/>
  <c r="E446"/>
  <c r="F445"/>
  <c r="E445"/>
  <c r="F444"/>
  <c r="E444"/>
  <c r="F443"/>
  <c r="E443"/>
  <c r="F442"/>
  <c r="E442"/>
  <c r="F441"/>
  <c r="E441"/>
  <c r="F440"/>
  <c r="E440"/>
  <c r="F439"/>
  <c r="E439"/>
  <c r="F438"/>
  <c r="E438"/>
  <c r="F437"/>
  <c r="E437"/>
  <c r="F436"/>
  <c r="E436"/>
  <c r="F435"/>
  <c r="E435"/>
  <c r="F434"/>
  <c r="E434"/>
  <c r="F433"/>
  <c r="E433"/>
  <c r="F432"/>
  <c r="E432"/>
  <c r="F431"/>
  <c r="E431"/>
  <c r="F430"/>
  <c r="E430"/>
  <c r="F429"/>
  <c r="E429"/>
  <c r="F428"/>
  <c r="E428"/>
  <c r="F427"/>
  <c r="E427"/>
  <c r="F426"/>
  <c r="E426"/>
  <c r="F425"/>
  <c r="E425"/>
  <c r="F424"/>
  <c r="E424"/>
  <c r="F423"/>
  <c r="E423"/>
  <c r="F422"/>
  <c r="E422"/>
  <c r="F421"/>
  <c r="E421"/>
  <c r="F420"/>
  <c r="E420"/>
  <c r="F419"/>
  <c r="E419"/>
  <c r="F418"/>
  <c r="E418"/>
  <c r="F417"/>
  <c r="E417"/>
  <c r="F416"/>
  <c r="E416"/>
  <c r="F415"/>
  <c r="E415"/>
  <c r="F414"/>
  <c r="E414"/>
  <c r="F413"/>
  <c r="E413"/>
  <c r="F412"/>
  <c r="E412"/>
  <c r="F411"/>
  <c r="E411"/>
  <c r="F410"/>
  <c r="E410"/>
  <c r="F409"/>
  <c r="E409"/>
  <c r="F408"/>
  <c r="E408"/>
  <c r="F407"/>
  <c r="E407"/>
  <c r="F406"/>
  <c r="E406"/>
  <c r="F405"/>
  <c r="E405"/>
  <c r="F404"/>
  <c r="E404"/>
  <c r="F403"/>
  <c r="E403"/>
  <c r="F402"/>
  <c r="E402"/>
  <c r="F401"/>
  <c r="E401"/>
  <c r="F400"/>
  <c r="E400"/>
  <c r="F399"/>
  <c r="E399"/>
  <c r="F398"/>
  <c r="E398"/>
  <c r="F397"/>
  <c r="E397"/>
  <c r="F396"/>
  <c r="E396"/>
  <c r="F395"/>
  <c r="E395"/>
  <c r="F394"/>
  <c r="E394"/>
  <c r="F393"/>
  <c r="E393"/>
  <c r="F392"/>
  <c r="E392"/>
  <c r="F391"/>
  <c r="E391"/>
  <c r="F390"/>
  <c r="E390"/>
  <c r="F389"/>
  <c r="E389"/>
  <c r="F388"/>
  <c r="E388"/>
  <c r="F387"/>
  <c r="E387"/>
  <c r="F386"/>
  <c r="E386"/>
  <c r="F385"/>
  <c r="E385"/>
  <c r="F384"/>
  <c r="E384"/>
  <c r="F383"/>
  <c r="E383"/>
  <c r="F382"/>
  <c r="E382"/>
  <c r="F381"/>
  <c r="E381"/>
  <c r="F380"/>
  <c r="E380"/>
  <c r="F379"/>
  <c r="E379"/>
  <c r="F378"/>
  <c r="E378"/>
  <c r="F377"/>
  <c r="E377"/>
  <c r="F376"/>
  <c r="E376"/>
  <c r="F375"/>
  <c r="E375"/>
  <c r="F374"/>
  <c r="E374"/>
  <c r="F373"/>
  <c r="E373"/>
  <c r="F372"/>
  <c r="E372"/>
  <c r="F371"/>
  <c r="E371"/>
  <c r="F370"/>
  <c r="E370"/>
  <c r="F369"/>
  <c r="E369"/>
  <c r="F368"/>
  <c r="E368"/>
  <c r="F367"/>
  <c r="E367"/>
  <c r="F366"/>
  <c r="E366"/>
  <c r="F365"/>
  <c r="E365"/>
  <c r="F364"/>
  <c r="E364"/>
  <c r="F363"/>
  <c r="E363"/>
  <c r="F362"/>
  <c r="E362"/>
  <c r="F361"/>
  <c r="E361"/>
  <c r="F360"/>
  <c r="E360"/>
  <c r="F359"/>
  <c r="E359"/>
  <c r="F358"/>
  <c r="E358"/>
  <c r="F357"/>
  <c r="E357"/>
  <c r="F356"/>
  <c r="E356"/>
  <c r="F355"/>
  <c r="E355"/>
  <c r="F354"/>
  <c r="E354"/>
  <c r="F353"/>
  <c r="E353"/>
  <c r="F352"/>
  <c r="E352"/>
  <c r="F351"/>
  <c r="F350"/>
  <c r="F349"/>
  <c r="F348"/>
  <c r="F347"/>
  <c r="F346"/>
  <c r="F345"/>
  <c r="F344"/>
  <c r="F343"/>
  <c r="F342"/>
  <c r="F341"/>
  <c r="E341"/>
  <c r="F340"/>
  <c r="E340"/>
  <c r="F339"/>
  <c r="E339"/>
  <c r="F338"/>
  <c r="E338"/>
  <c r="F337"/>
  <c r="E337"/>
  <c r="F336"/>
  <c r="E336"/>
  <c r="F335"/>
  <c r="E335"/>
  <c r="F334"/>
  <c r="E334"/>
  <c r="F333"/>
  <c r="E333"/>
  <c r="F332"/>
  <c r="E332"/>
  <c r="F331"/>
  <c r="E331"/>
  <c r="F330"/>
  <c r="E330"/>
  <c r="F329"/>
  <c r="E329"/>
  <c r="F328"/>
  <c r="E328"/>
  <c r="F327"/>
  <c r="E327"/>
  <c r="F326"/>
  <c r="E326"/>
  <c r="F325"/>
  <c r="E325"/>
  <c r="F324"/>
  <c r="E324"/>
  <c r="F323"/>
  <c r="E323"/>
  <c r="F322"/>
  <c r="E322"/>
  <c r="F321"/>
  <c r="E321"/>
  <c r="F320"/>
  <c r="E320"/>
  <c r="F319"/>
  <c r="E319"/>
  <c r="F318"/>
  <c r="E318"/>
  <c r="F317"/>
  <c r="E317"/>
  <c r="F316"/>
  <c r="E316"/>
  <c r="F315"/>
  <c r="E315"/>
  <c r="F314"/>
  <c r="E314"/>
  <c r="F313"/>
  <c r="E313"/>
  <c r="F312"/>
  <c r="E312"/>
  <c r="F311"/>
  <c r="E311"/>
  <c r="F310"/>
  <c r="E310"/>
  <c r="F309"/>
  <c r="E309"/>
  <c r="F308"/>
  <c r="E308"/>
  <c r="F307"/>
  <c r="E307"/>
  <c r="F306"/>
  <c r="E306"/>
  <c r="F305"/>
  <c r="E305"/>
  <c r="F304"/>
  <c r="E304"/>
  <c r="F303"/>
  <c r="E303"/>
  <c r="F302"/>
  <c r="E302"/>
  <c r="F301"/>
  <c r="E301"/>
  <c r="F300"/>
  <c r="E300"/>
  <c r="F299"/>
  <c r="E299"/>
  <c r="F298"/>
  <c r="E298"/>
  <c r="F297"/>
  <c r="E297"/>
  <c r="F296"/>
  <c r="E296"/>
  <c r="F295"/>
  <c r="E295"/>
  <c r="F294"/>
  <c r="E294"/>
  <c r="F293"/>
  <c r="E293"/>
  <c r="F292"/>
  <c r="E292"/>
  <c r="F291"/>
  <c r="E291"/>
  <c r="F290"/>
  <c r="E290"/>
  <c r="F289"/>
  <c r="E289"/>
  <c r="F288"/>
  <c r="E288"/>
  <c r="F287"/>
  <c r="E287"/>
  <c r="F286"/>
  <c r="E286"/>
  <c r="F285"/>
  <c r="E285"/>
  <c r="F284"/>
  <c r="E284"/>
  <c r="F283"/>
  <c r="E283"/>
  <c r="F282"/>
  <c r="E282"/>
  <c r="F281"/>
  <c r="E281"/>
  <c r="F280"/>
  <c r="E280"/>
  <c r="F279"/>
  <c r="E279"/>
  <c r="F278"/>
  <c r="E278"/>
  <c r="F277"/>
  <c r="E277"/>
  <c r="F276"/>
  <c r="E276"/>
  <c r="F275"/>
  <c r="E275"/>
  <c r="F274"/>
  <c r="E274"/>
  <c r="F273"/>
  <c r="E273"/>
  <c r="F272"/>
  <c r="E272"/>
  <c r="F271"/>
  <c r="E271"/>
  <c r="F270"/>
  <c r="E270"/>
  <c r="F269"/>
  <c r="E269"/>
  <c r="F268"/>
  <c r="E268"/>
  <c r="F267"/>
  <c r="E267"/>
  <c r="F266"/>
  <c r="E266"/>
  <c r="F265"/>
  <c r="E265"/>
  <c r="F264"/>
  <c r="E264"/>
  <c r="F263"/>
  <c r="E263"/>
  <c r="F262"/>
  <c r="E262"/>
  <c r="F261"/>
  <c r="E261"/>
  <c r="F260"/>
  <c r="E260"/>
  <c r="F259"/>
  <c r="E259"/>
  <c r="F258"/>
  <c r="E258"/>
  <c r="F257"/>
  <c r="E257"/>
  <c r="F256"/>
  <c r="E256"/>
  <c r="F255"/>
  <c r="E255"/>
  <c r="F254"/>
  <c r="E254"/>
  <c r="F253"/>
  <c r="E253"/>
  <c r="F252"/>
  <c r="E252"/>
  <c r="F251"/>
  <c r="E251"/>
  <c r="F250"/>
  <c r="E250"/>
  <c r="F249"/>
  <c r="E249"/>
  <c r="F248"/>
  <c r="E248"/>
  <c r="F247"/>
  <c r="E247"/>
  <c r="F246"/>
  <c r="E246"/>
  <c r="F245"/>
  <c r="E245"/>
  <c r="F244"/>
  <c r="E244"/>
  <c r="F243"/>
  <c r="E243"/>
  <c r="F242"/>
  <c r="E242"/>
  <c r="F241"/>
  <c r="E241"/>
  <c r="F240"/>
  <c r="E240"/>
  <c r="F239"/>
  <c r="E239"/>
  <c r="F238"/>
  <c r="E238"/>
  <c r="F237"/>
  <c r="E237"/>
  <c r="F236"/>
  <c r="E236"/>
  <c r="F235"/>
  <c r="E235"/>
  <c r="F234"/>
  <c r="E234"/>
  <c r="F233"/>
  <c r="E233"/>
  <c r="F232"/>
  <c r="E232"/>
  <c r="F231"/>
  <c r="E231"/>
  <c r="F230"/>
  <c r="E230"/>
  <c r="F229"/>
  <c r="E229"/>
  <c r="F228"/>
  <c r="E228"/>
  <c r="F227"/>
  <c r="E227"/>
  <c r="F226"/>
  <c r="E226"/>
  <c r="F225"/>
  <c r="E225"/>
  <c r="F224"/>
  <c r="E224"/>
  <c r="F223"/>
  <c r="E223"/>
  <c r="F222"/>
  <c r="E222"/>
  <c r="F221"/>
  <c r="E221"/>
  <c r="F220"/>
  <c r="E220"/>
  <c r="F219"/>
  <c r="E219"/>
  <c r="F218"/>
  <c r="E218"/>
  <c r="F217"/>
  <c r="E217"/>
  <c r="F216"/>
  <c r="E216"/>
  <c r="F215"/>
  <c r="E215"/>
  <c r="F214"/>
  <c r="E214"/>
  <c r="F213"/>
  <c r="E213"/>
  <c r="F212"/>
  <c r="E212"/>
  <c r="F211"/>
  <c r="E211"/>
  <c r="F210"/>
  <c r="E210"/>
  <c r="F209"/>
  <c r="E209"/>
  <c r="F208"/>
  <c r="E208"/>
  <c r="F207"/>
  <c r="E207"/>
  <c r="F206"/>
  <c r="E206"/>
  <c r="F205"/>
  <c r="E205"/>
  <c r="F204"/>
  <c r="E204"/>
  <c r="F203"/>
  <c r="E203"/>
  <c r="F202"/>
  <c r="E202"/>
  <c r="F201"/>
  <c r="E201"/>
  <c r="F200"/>
  <c r="E200"/>
  <c r="F199"/>
  <c r="E199"/>
  <c r="F198"/>
  <c r="E198"/>
  <c r="F197"/>
  <c r="E197"/>
  <c r="F196"/>
  <c r="E196"/>
  <c r="F195"/>
  <c r="E195"/>
  <c r="F194"/>
  <c r="E194"/>
  <c r="F193"/>
  <c r="E193"/>
  <c r="F192"/>
  <c r="E192"/>
  <c r="F191"/>
  <c r="E191"/>
  <c r="F190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</calcChain>
</file>

<file path=xl/sharedStrings.xml><?xml version="1.0" encoding="utf-8"?>
<sst xmlns="http://schemas.openxmlformats.org/spreadsheetml/2006/main" count="3364" uniqueCount="113">
  <si>
    <t>09/10/2005</t>
    <phoneticPr fontId="3"/>
  </si>
  <si>
    <t>ST14</t>
  </si>
  <si>
    <t>09/12/2005</t>
    <phoneticPr fontId="3"/>
  </si>
  <si>
    <t>09/11/2005</t>
    <phoneticPr fontId="3"/>
  </si>
  <si>
    <t xml:space="preserve"> </t>
    <phoneticPr fontId="3"/>
  </si>
  <si>
    <t>Prokaryote abundance [10^5 cells/mL]</t>
    <phoneticPr fontId="3"/>
  </si>
  <si>
    <t>Viral abundance [10^5 particles/mL]</t>
    <phoneticPr fontId="3"/>
  </si>
  <si>
    <t>Silicate 
[micro M]</t>
    <phoneticPr fontId="3"/>
  </si>
  <si>
    <t>Nitrite
 [micro M]</t>
    <phoneticPr fontId="3"/>
  </si>
  <si>
    <t>Nitrate [micro M]</t>
    <phoneticPr fontId="3"/>
  </si>
  <si>
    <t xml:space="preserve">Remarks: QF = 999 means that the datum is questionable (based on  visual inspection of the data distribution). Conversion factor used for heterotrophic prokaryotel production estimation was: 1.55 kg C per mole Lue. </t>
    <phoneticPr fontId="3"/>
  </si>
  <si>
    <t>Sigma-theta
[kg/m^3]</t>
    <phoneticPr fontId="3"/>
  </si>
  <si>
    <t>DO [mL/L]</t>
    <phoneticPr fontId="3"/>
  </si>
  <si>
    <t>AOU [mL/L]</t>
    <phoneticPr fontId="3"/>
  </si>
  <si>
    <t>Chlorophyll [micro g/L]</t>
    <phoneticPr fontId="3"/>
  </si>
  <si>
    <t>Potential Temperature [oC]</t>
    <phoneticPr fontId="3"/>
  </si>
  <si>
    <t>Prokaryotic production [micro g C/L/d]</t>
    <phoneticPr fontId="3"/>
  </si>
  <si>
    <t>Salinity [psu]</t>
    <phoneticPr fontId="3"/>
  </si>
  <si>
    <t>Cruise</t>
  </si>
  <si>
    <t>Station</t>
  </si>
  <si>
    <t>mon/day/yr</t>
    <phoneticPr fontId="4" type="noConversion"/>
  </si>
  <si>
    <t>hh:mm</t>
    <phoneticPr fontId="4" type="noConversion"/>
  </si>
  <si>
    <t>Longitude [degrees_east]</t>
    <phoneticPr fontId="4" type="noConversion"/>
  </si>
  <si>
    <t>Latitude [degrees_north]</t>
    <phoneticPr fontId="4" type="noConversion"/>
  </si>
  <si>
    <t>Bot. Depth [m]</t>
    <phoneticPr fontId="4" type="noConversion"/>
  </si>
  <si>
    <t>Depth [m]</t>
  </si>
  <si>
    <t>QF</t>
  </si>
  <si>
    <t>Phosphate [micro M]</t>
  </si>
  <si>
    <t>KH04_5</t>
  </si>
  <si>
    <t>SX03</t>
  </si>
  <si>
    <t>12/19/2004</t>
  </si>
  <si>
    <t>12/18/2004</t>
  </si>
  <si>
    <t>SX04</t>
  </si>
  <si>
    <t>12/20/2004</t>
  </si>
  <si>
    <t>SX05</t>
  </si>
  <si>
    <t>12/21/2004</t>
  </si>
  <si>
    <t>SX06</t>
  </si>
  <si>
    <t>12/23/2004</t>
  </si>
  <si>
    <t>SX07</t>
  </si>
  <si>
    <t>12/24/2004</t>
  </si>
  <si>
    <t>SX08</t>
  </si>
  <si>
    <t>12/26/2004</t>
  </si>
  <si>
    <t>SX09</t>
  </si>
  <si>
    <t>12/28/2004</t>
  </si>
  <si>
    <t>SX10</t>
  </si>
  <si>
    <t>12/31/2004</t>
  </si>
  <si>
    <t>SX11</t>
  </si>
  <si>
    <t>01/02/2005</t>
  </si>
  <si>
    <t>SX12</t>
  </si>
  <si>
    <t>01/04/2005</t>
  </si>
  <si>
    <t>01/03/2005</t>
  </si>
  <si>
    <t>SX13</t>
  </si>
  <si>
    <t>01/06/2005</t>
  </si>
  <si>
    <t>01/05/2005</t>
  </si>
  <si>
    <t>SX14</t>
  </si>
  <si>
    <t>01/07/2005</t>
  </si>
  <si>
    <t>SX15</t>
  </si>
  <si>
    <t>01/09/2005</t>
  </si>
  <si>
    <t>SX17</t>
  </si>
  <si>
    <t>01/11/2005</t>
  </si>
  <si>
    <t>01/10/2005</t>
  </si>
  <si>
    <t>SX19</t>
  </si>
  <si>
    <t>01/23/2005</t>
  </si>
  <si>
    <t>SX20</t>
  </si>
  <si>
    <t>01/27/2005</t>
  </si>
  <si>
    <t>01/26/2005</t>
  </si>
  <si>
    <t>SX21</t>
  </si>
  <si>
    <t>01/29/2005</t>
  </si>
  <si>
    <t>SX22</t>
  </si>
  <si>
    <t>01/31/2005</t>
  </si>
  <si>
    <t>SX24</t>
  </si>
  <si>
    <t>02/21/2005</t>
  </si>
  <si>
    <t>SX25</t>
  </si>
  <si>
    <t>02/23/2005</t>
  </si>
  <si>
    <t>02/22/2005</t>
  </si>
  <si>
    <t>SX26</t>
  </si>
  <si>
    <t>02/25/2005</t>
  </si>
  <si>
    <t>02/24/2005</t>
  </si>
  <si>
    <t>SX27</t>
  </si>
  <si>
    <t>02/27/2005</t>
  </si>
  <si>
    <t>02/26/2005</t>
  </si>
  <si>
    <t>SX28</t>
  </si>
  <si>
    <t>03/01/2005</t>
  </si>
  <si>
    <t>SX29</t>
  </si>
  <si>
    <t>03/03/2005</t>
  </si>
  <si>
    <t>KH05_2</t>
  </si>
  <si>
    <t>ST01</t>
  </si>
  <si>
    <t>08/19/2005</t>
    <phoneticPr fontId="3"/>
  </si>
  <si>
    <t>08/20/2005</t>
    <phoneticPr fontId="3"/>
  </si>
  <si>
    <t>ST02</t>
  </si>
  <si>
    <t>08/21/2005</t>
    <phoneticPr fontId="3"/>
  </si>
  <si>
    <t>ST03</t>
  </si>
  <si>
    <t>08/22/2005</t>
    <phoneticPr fontId="3"/>
  </si>
  <si>
    <t>ST04</t>
  </si>
  <si>
    <t>08/24/2005</t>
    <phoneticPr fontId="3"/>
  </si>
  <si>
    <t>ST05</t>
  </si>
  <si>
    <t>08/25/2005</t>
    <phoneticPr fontId="3"/>
  </si>
  <si>
    <t>ST06</t>
  </si>
  <si>
    <t>08/26/2005</t>
    <phoneticPr fontId="3"/>
  </si>
  <si>
    <t>ST07</t>
  </si>
  <si>
    <t>08/27/2005</t>
    <phoneticPr fontId="3"/>
  </si>
  <si>
    <t>08/28/2005</t>
    <phoneticPr fontId="3"/>
  </si>
  <si>
    <t>ST08</t>
  </si>
  <si>
    <t>09/04/2005</t>
    <phoneticPr fontId="3"/>
  </si>
  <si>
    <t>ST09</t>
  </si>
  <si>
    <t>09/05/2005</t>
    <phoneticPr fontId="3"/>
  </si>
  <si>
    <t>ST10</t>
  </si>
  <si>
    <t>09/06/2005</t>
    <phoneticPr fontId="3"/>
  </si>
  <si>
    <t>ST11</t>
  </si>
  <si>
    <t>09/07/2005</t>
    <phoneticPr fontId="3"/>
  </si>
  <si>
    <t>ST12</t>
  </si>
  <si>
    <t>09/09/2005</t>
    <phoneticPr fontId="3"/>
  </si>
  <si>
    <t>ST13</t>
  </si>
</sst>
</file>

<file path=xl/styles.xml><?xml version="1.0" encoding="utf-8"?>
<styleSheet xmlns="http://schemas.openxmlformats.org/spreadsheetml/2006/main">
  <numFmts count="10">
    <numFmt numFmtId="178" formatCode="0.0000_ "/>
    <numFmt numFmtId="179" formatCode="0_ "/>
    <numFmt numFmtId="180" formatCode="0.00_ "/>
    <numFmt numFmtId="181" formatCode="h:mm;@"/>
    <numFmt numFmtId="182" formatCode="0.0"/>
    <numFmt numFmtId="183" formatCode="0.000"/>
    <numFmt numFmtId="184" formatCode="0.0000_);[Red]\(0.0000\)"/>
    <numFmt numFmtId="193" formatCode="0.0_ "/>
    <numFmt numFmtId="194" formatCode="0.000_ "/>
    <numFmt numFmtId="195" formatCode="0.000000_ "/>
  </numFmts>
  <fonts count="23">
    <font>
      <sz val="11"/>
      <name val="ＭＳ Ｐゴシック"/>
      <charset val="128"/>
    </font>
    <font>
      <sz val="11"/>
      <name val="ＭＳ Ｐゴシック"/>
      <charset val="128"/>
    </font>
    <font>
      <sz val="11"/>
      <name val="Arial"/>
      <family val="2"/>
    </font>
    <font>
      <sz val="6"/>
      <name val="ＭＳ Ｐゴシック"/>
      <charset val="128"/>
    </font>
    <font>
      <sz val="8"/>
      <name val="Arial"/>
      <family val="2"/>
    </font>
    <font>
      <sz val="10"/>
      <name val="Geneva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5" fillId="0" borderId="0"/>
    <xf numFmtId="0" fontId="22" fillId="4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Fill="1">
      <alignment vertical="center"/>
    </xf>
    <xf numFmtId="181" fontId="2" fillId="0" borderId="0" xfId="0" applyNumberFormat="1" applyFont="1" applyFill="1">
      <alignment vertical="center"/>
    </xf>
    <xf numFmtId="178" fontId="2" fillId="0" borderId="0" xfId="0" applyNumberFormat="1" applyFont="1" applyFill="1">
      <alignment vertical="center"/>
    </xf>
    <xf numFmtId="1" fontId="2" fillId="0" borderId="0" xfId="0" applyNumberFormat="1" applyFont="1" applyFill="1" applyBorder="1" applyAlignment="1">
      <alignment vertical="center"/>
    </xf>
    <xf numFmtId="182" fontId="2" fillId="0" borderId="0" xfId="0" applyNumberFormat="1" applyFont="1" applyFill="1" applyBorder="1" applyAlignment="1">
      <alignment horizontal="right" vertical="center"/>
    </xf>
    <xf numFmtId="1" fontId="2" fillId="0" borderId="0" xfId="0" applyNumberFormat="1" applyFont="1" applyFill="1" applyBorder="1" applyAlignment="1">
      <alignment horizontal="right" vertical="center"/>
    </xf>
    <xf numFmtId="184" fontId="2" fillId="0" borderId="0" xfId="0" applyNumberFormat="1" applyFont="1" applyFill="1" applyBorder="1">
      <alignment vertical="center"/>
    </xf>
    <xf numFmtId="2" fontId="2" fillId="0" borderId="0" xfId="0" applyNumberFormat="1" applyFont="1" applyFill="1" applyBorder="1" applyAlignment="1">
      <alignment horizontal="right" vertical="center"/>
    </xf>
    <xf numFmtId="180" fontId="2" fillId="0" borderId="0" xfId="0" applyNumberFormat="1" applyFont="1" applyFill="1">
      <alignment vertical="center"/>
    </xf>
    <xf numFmtId="20" fontId="2" fillId="0" borderId="0" xfId="0" applyNumberFormat="1" applyFont="1" applyFill="1">
      <alignment vertical="center"/>
    </xf>
    <xf numFmtId="179" fontId="2" fillId="0" borderId="0" xfId="0" applyNumberFormat="1" applyFont="1" applyFill="1">
      <alignment vertical="center"/>
    </xf>
    <xf numFmtId="0" fontId="2" fillId="0" borderId="0" xfId="0" applyNumberFormat="1" applyFont="1" applyFill="1">
      <alignment vertical="center"/>
    </xf>
    <xf numFmtId="183" fontId="2" fillId="0" borderId="0" xfId="0" applyNumberFormat="1" applyFont="1" applyFill="1" applyBorder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NumberFormat="1" applyFont="1">
      <alignment vertical="center"/>
    </xf>
    <xf numFmtId="0" fontId="2" fillId="0" borderId="0" xfId="0" applyNumberFormat="1" applyFont="1" applyBorder="1">
      <alignment vertical="center"/>
    </xf>
    <xf numFmtId="0" fontId="2" fillId="0" borderId="0" xfId="0" applyNumberFormat="1" applyFont="1" applyFill="1" applyBorder="1">
      <alignment vertical="center"/>
    </xf>
    <xf numFmtId="0" fontId="2" fillId="0" borderId="0" xfId="0" applyNumberFormat="1" applyFont="1" applyFill="1" applyBorder="1" applyAlignment="1">
      <alignment horizontal="right" vertical="center"/>
    </xf>
    <xf numFmtId="182" fontId="2" fillId="0" borderId="0" xfId="41" applyNumberFormat="1" applyFont="1" applyBorder="1" applyAlignment="1">
      <alignment horizontal="right" vertical="center"/>
    </xf>
    <xf numFmtId="0" fontId="2" fillId="0" borderId="0" xfId="41" applyNumberFormat="1" applyFont="1" applyFill="1" applyBorder="1" applyAlignment="1">
      <alignment horizontal="right" vertical="center"/>
    </xf>
    <xf numFmtId="180" fontId="2" fillId="0" borderId="0" xfId="0" applyNumberFormat="1" applyFont="1" applyFill="1" applyBorder="1">
      <alignment vertical="center"/>
    </xf>
    <xf numFmtId="193" fontId="2" fillId="0" borderId="0" xfId="0" applyNumberFormat="1" applyFont="1" applyFill="1">
      <alignment vertical="center"/>
    </xf>
    <xf numFmtId="193" fontId="2" fillId="0" borderId="0" xfId="0" applyNumberFormat="1" applyFont="1" applyFill="1" applyBorder="1" applyAlignment="1">
      <alignment horizontal="right" vertical="center"/>
    </xf>
    <xf numFmtId="193" fontId="2" fillId="0" borderId="0" xfId="0" applyNumberFormat="1" applyFont="1" applyBorder="1">
      <alignment vertical="center"/>
    </xf>
    <xf numFmtId="193" fontId="2" fillId="0" borderId="0" xfId="0" applyNumberFormat="1" applyFont="1" applyFill="1" applyBorder="1">
      <alignment vertical="center"/>
    </xf>
    <xf numFmtId="193" fontId="2" fillId="0" borderId="0" xfId="41" applyNumberFormat="1" applyFont="1" applyFill="1" applyBorder="1" applyAlignment="1">
      <alignment horizontal="right" vertical="center"/>
    </xf>
    <xf numFmtId="180" fontId="2" fillId="0" borderId="0" xfId="0" applyNumberFormat="1" applyFont="1" applyFill="1" applyBorder="1" applyAlignment="1">
      <alignment horizontal="right" vertical="center"/>
    </xf>
    <xf numFmtId="180" fontId="2" fillId="0" borderId="0" xfId="0" applyNumberFormat="1" applyFont="1" applyBorder="1">
      <alignment vertical="center"/>
    </xf>
    <xf numFmtId="180" fontId="2" fillId="0" borderId="0" xfId="41" applyNumberFormat="1" applyFont="1" applyFill="1" applyBorder="1" applyAlignment="1">
      <alignment horizontal="right" vertical="center"/>
    </xf>
    <xf numFmtId="180" fontId="2" fillId="0" borderId="0" xfId="0" applyNumberFormat="1" applyFont="1" applyFill="1" applyBorder="1" applyAlignment="1">
      <alignment vertical="center"/>
    </xf>
    <xf numFmtId="194" fontId="2" fillId="0" borderId="0" xfId="0" applyNumberFormat="1" applyFont="1" applyFill="1">
      <alignment vertical="center"/>
    </xf>
    <xf numFmtId="194" fontId="2" fillId="0" borderId="0" xfId="0" applyNumberFormat="1" applyFont="1">
      <alignment vertical="center"/>
    </xf>
    <xf numFmtId="195" fontId="2" fillId="0" borderId="0" xfId="0" applyNumberFormat="1" applyFont="1" applyFill="1">
      <alignment vertical="center"/>
    </xf>
    <xf numFmtId="195" fontId="2" fillId="0" borderId="0" xfId="0" applyNumberFormat="1" applyFont="1">
      <alignment vertical="center"/>
    </xf>
    <xf numFmtId="194" fontId="2" fillId="0" borderId="0" xfId="0" applyNumberFormat="1" applyFont="1" applyFill="1" applyBorder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178" fontId="2" fillId="0" borderId="0" xfId="0" applyNumberFormat="1" applyFont="1" applyFill="1" applyAlignment="1">
      <alignment horizontal="center" vertical="center" wrapText="1"/>
    </xf>
    <xf numFmtId="17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180" fontId="2" fillId="0" borderId="0" xfId="0" applyNumberFormat="1" applyFont="1" applyFill="1" applyAlignment="1">
      <alignment horizontal="center" vertical="center" wrapText="1"/>
    </xf>
    <xf numFmtId="193" fontId="2" fillId="0" borderId="0" xfId="0" applyNumberFormat="1" applyFont="1" applyFill="1" applyAlignment="1">
      <alignment horizontal="center" vertical="center" wrapText="1"/>
    </xf>
    <xf numFmtId="195" fontId="2" fillId="0" borderId="0" xfId="0" applyNumberFormat="1" applyFont="1" applyFill="1" applyAlignment="1">
      <alignment horizontal="center" vertical="center" wrapText="1"/>
    </xf>
    <xf numFmtId="194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Fill="1" applyBorder="1" applyAlignment="1"/>
    <xf numFmtId="2" fontId="2" fillId="0" borderId="0" xfId="0" applyNumberFormat="1" applyFont="1" applyFill="1" applyAlignment="1"/>
    <xf numFmtId="2" fontId="2" fillId="0" borderId="0" xfId="0" applyNumberFormat="1" applyFont="1" applyFill="1" applyAlignment="1">
      <alignment vertical="center"/>
    </xf>
    <xf numFmtId="180" fontId="2" fillId="0" borderId="0" xfId="0" applyNumberFormat="1" applyFont="1" applyFill="1" applyAlignment="1">
      <alignment vertical="center"/>
    </xf>
    <xf numFmtId="180" fontId="2" fillId="0" borderId="0" xfId="0" applyNumberFormat="1" applyFont="1" applyBorder="1" applyAlignment="1">
      <alignment vertical="center"/>
    </xf>
    <xf numFmtId="180" fontId="2" fillId="0" borderId="0" xfId="41" applyNumberFormat="1" applyFont="1" applyFill="1" applyBorder="1" applyAlignment="1">
      <alignment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19"/>
    <cellStyle name="アクセント 2" xfId="20"/>
    <cellStyle name="アクセント 3" xfId="21"/>
    <cellStyle name="アクセント 4" xfId="22"/>
    <cellStyle name="アクセント 5" xfId="23"/>
    <cellStyle name="アクセント 6" xfId="24"/>
    <cellStyle name="タイトル" xfId="25"/>
    <cellStyle name="チェック セル" xfId="26"/>
    <cellStyle name="どちらでもない" xfId="27"/>
    <cellStyle name="メモ" xfId="28"/>
    <cellStyle name="リンク セル" xfId="29"/>
    <cellStyle name="悪い" xfId="30"/>
    <cellStyle name="計算" xfId="31"/>
    <cellStyle name="警告文" xfId="32"/>
    <cellStyle name="見出し 1" xfId="33"/>
    <cellStyle name="見出し 2" xfId="34"/>
    <cellStyle name="見出し 3" xfId="35"/>
    <cellStyle name="見出し 4" xfId="36"/>
    <cellStyle name="集計" xfId="37"/>
    <cellStyle name="出力" xfId="38"/>
    <cellStyle name="説明文" xfId="39"/>
    <cellStyle name="入力" xfId="40"/>
    <cellStyle name="標準" xfId="0" builtinId="0"/>
    <cellStyle name="標準_KH-03-2CTDDATASR（提出用）" xfId="41"/>
    <cellStyle name="良い" xfId="42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I1111"/>
  <sheetViews>
    <sheetView tabSelected="1" zoomScale="75" workbookViewId="0">
      <selection activeCell="B6" sqref="B6"/>
    </sheetView>
  </sheetViews>
  <sheetFormatPr baseColWidth="12" defaultColWidth="13.6640625" defaultRowHeight="13"/>
  <cols>
    <col min="1" max="4" width="13.6640625" style="1"/>
    <col min="5" max="7" width="13.6640625" style="3"/>
    <col min="8" max="8" width="13.6640625" style="11"/>
    <col min="9" max="9" width="13.6640625" style="1"/>
    <col min="10" max="10" width="13.6640625" style="12"/>
    <col min="11" max="13" width="13.6640625" style="9"/>
    <col min="14" max="14" width="13.6640625" style="1"/>
    <col min="15" max="17" width="13.6640625" style="9"/>
    <col min="18" max="18" width="13.6640625" style="36"/>
    <col min="19" max="23" width="13.6640625" style="9"/>
    <col min="24" max="24" width="13.6640625" style="22"/>
    <col min="25" max="27" width="13.6640625" style="9"/>
    <col min="28" max="28" width="13.6640625" style="50"/>
    <col min="29" max="29" width="13.6640625" style="9"/>
    <col min="30" max="30" width="13.6640625" style="33"/>
    <col min="31" max="31" width="13.6640625" style="9"/>
    <col min="32" max="32" width="13.6640625" style="31"/>
    <col min="33" max="35" width="13.6640625" style="9"/>
    <col min="36" max="16384" width="13.6640625" style="14"/>
  </cols>
  <sheetData>
    <row r="1" spans="1:35" ht="32.25" customHeight="1">
      <c r="A1" s="36" t="s">
        <v>10</v>
      </c>
    </row>
    <row r="2" spans="1:35" s="46" customFormat="1" ht="58.5" customHeight="1">
      <c r="A2" s="37" t="s">
        <v>18</v>
      </c>
      <c r="B2" s="37" t="s">
        <v>19</v>
      </c>
      <c r="C2" s="37" t="s">
        <v>20</v>
      </c>
      <c r="D2" s="37" t="s">
        <v>21</v>
      </c>
      <c r="E2" s="38" t="s">
        <v>22</v>
      </c>
      <c r="F2" s="38" t="s">
        <v>23</v>
      </c>
      <c r="G2" s="38" t="s">
        <v>24</v>
      </c>
      <c r="H2" s="39" t="s">
        <v>25</v>
      </c>
      <c r="I2" s="40" t="s">
        <v>26</v>
      </c>
      <c r="J2" s="41" t="s">
        <v>15</v>
      </c>
      <c r="K2" s="42" t="s">
        <v>26</v>
      </c>
      <c r="L2" s="42" t="s">
        <v>17</v>
      </c>
      <c r="M2" s="42" t="s">
        <v>26</v>
      </c>
      <c r="N2" s="37" t="s">
        <v>11</v>
      </c>
      <c r="O2" s="42" t="s">
        <v>26</v>
      </c>
      <c r="P2" s="42" t="s">
        <v>12</v>
      </c>
      <c r="Q2" s="42" t="s">
        <v>26</v>
      </c>
      <c r="R2" s="37" t="s">
        <v>13</v>
      </c>
      <c r="S2" s="42" t="s">
        <v>26</v>
      </c>
      <c r="T2" s="43" t="s">
        <v>9</v>
      </c>
      <c r="U2" s="42" t="s">
        <v>26</v>
      </c>
      <c r="V2" s="42" t="s">
        <v>8</v>
      </c>
      <c r="W2" s="42" t="s">
        <v>26</v>
      </c>
      <c r="X2" s="43" t="s">
        <v>7</v>
      </c>
      <c r="Y2" s="42" t="s">
        <v>26</v>
      </c>
      <c r="Z2" s="42" t="s">
        <v>27</v>
      </c>
      <c r="AA2" s="42" t="s">
        <v>26</v>
      </c>
      <c r="AB2" s="42" t="s">
        <v>14</v>
      </c>
      <c r="AC2" s="42" t="s">
        <v>26</v>
      </c>
      <c r="AD2" s="44" t="s">
        <v>16</v>
      </c>
      <c r="AE2" s="42" t="s">
        <v>26</v>
      </c>
      <c r="AF2" s="45" t="s">
        <v>5</v>
      </c>
      <c r="AG2" s="42" t="s">
        <v>26</v>
      </c>
      <c r="AH2" s="42" t="s">
        <v>6</v>
      </c>
      <c r="AI2" s="42" t="s">
        <v>26</v>
      </c>
    </row>
    <row r="3" spans="1:35">
      <c r="A3" s="1" t="s">
        <v>28</v>
      </c>
      <c r="B3" s="1" t="s">
        <v>29</v>
      </c>
      <c r="C3" s="1" t="s">
        <v>30</v>
      </c>
      <c r="D3" s="2">
        <v>9.8611111111111108E-2</v>
      </c>
      <c r="E3" s="3">
        <f>(149+54.9/60)</f>
        <v>149.91499999999999</v>
      </c>
      <c r="F3" s="3">
        <v>-44.917333333333332</v>
      </c>
      <c r="G3" s="1">
        <v>3591</v>
      </c>
      <c r="H3" s="4">
        <v>0</v>
      </c>
      <c r="I3" s="1">
        <v>0</v>
      </c>
      <c r="J3" s="5">
        <v>13.9</v>
      </c>
      <c r="K3" s="6">
        <v>0</v>
      </c>
      <c r="L3" s="18">
        <v>35.336100000000002</v>
      </c>
      <c r="M3" s="6">
        <v>0</v>
      </c>
      <c r="N3" s="7">
        <v>26.468718143304841</v>
      </c>
      <c r="O3" s="6">
        <v>0</v>
      </c>
      <c r="P3" s="27">
        <v>5.9003325903807999</v>
      </c>
      <c r="Q3" s="6">
        <v>0</v>
      </c>
      <c r="R3" s="47">
        <v>-4.2747102696001775</v>
      </c>
      <c r="S3" s="6">
        <v>0</v>
      </c>
      <c r="T3" s="5">
        <v>3.3357620148266536</v>
      </c>
      <c r="U3" s="6">
        <v>0</v>
      </c>
      <c r="V3" s="8">
        <v>0.16829254593959855</v>
      </c>
      <c r="W3" s="6">
        <v>0</v>
      </c>
      <c r="X3" s="23">
        <v>0</v>
      </c>
      <c r="Y3" s="6">
        <v>0</v>
      </c>
      <c r="Z3" s="27">
        <v>0.38094137448664234</v>
      </c>
      <c r="AA3" s="6">
        <v>0</v>
      </c>
      <c r="AB3" s="30">
        <v>0.68700000000000006</v>
      </c>
      <c r="AC3" s="6">
        <v>0</v>
      </c>
      <c r="AD3" s="34">
        <v>0.93916299503030309</v>
      </c>
      <c r="AE3" s="6">
        <v>0</v>
      </c>
      <c r="AF3" s="31">
        <v>13.944667105225113</v>
      </c>
      <c r="AG3" s="6">
        <v>0</v>
      </c>
      <c r="AH3" s="9">
        <v>101.80334630154003</v>
      </c>
      <c r="AI3" s="6">
        <v>0</v>
      </c>
    </row>
    <row r="4" spans="1:35">
      <c r="A4" s="1" t="s">
        <v>28</v>
      </c>
      <c r="B4" s="1" t="s">
        <v>29</v>
      </c>
      <c r="C4" s="1" t="s">
        <v>30</v>
      </c>
      <c r="D4" s="2">
        <v>9.8611111111111108E-2</v>
      </c>
      <c r="E4" s="3">
        <f t="shared" ref="E4:E11" si="0">(149+54.9/60)</f>
        <v>149.91499999999999</v>
      </c>
      <c r="F4" s="3">
        <v>-44.917333333333332</v>
      </c>
      <c r="G4" s="1">
        <v>3591</v>
      </c>
      <c r="H4" s="4">
        <v>10.694281081700465</v>
      </c>
      <c r="I4" s="1">
        <v>0</v>
      </c>
      <c r="J4" s="14">
        <v>13.9315</v>
      </c>
      <c r="K4" s="6">
        <v>0</v>
      </c>
      <c r="L4" s="18">
        <v>35.338000000000001</v>
      </c>
      <c r="M4" s="6">
        <v>0</v>
      </c>
      <c r="N4" s="7">
        <v>26.463563931117505</v>
      </c>
      <c r="O4" s="6">
        <v>0</v>
      </c>
      <c r="P4" s="27">
        <v>5.9111730420159994</v>
      </c>
      <c r="Q4" s="6">
        <v>0</v>
      </c>
      <c r="R4" s="47">
        <v>-4.9287667536992785</v>
      </c>
      <c r="S4" s="6">
        <v>0</v>
      </c>
      <c r="T4" s="5">
        <v>3.3279933570427751</v>
      </c>
      <c r="U4" s="6">
        <v>0</v>
      </c>
      <c r="V4" s="8">
        <v>0.14719693779111903</v>
      </c>
      <c r="W4" s="6">
        <v>0</v>
      </c>
      <c r="X4" s="23">
        <v>0</v>
      </c>
      <c r="Y4" s="6">
        <v>0</v>
      </c>
      <c r="Z4" s="27">
        <v>0.36444470920705296</v>
      </c>
      <c r="AA4" s="6">
        <v>0</v>
      </c>
      <c r="AB4" s="30">
        <v>0.76200000000000001</v>
      </c>
      <c r="AC4" s="6">
        <v>0</v>
      </c>
      <c r="AD4" s="34">
        <v>1.5366971567515153</v>
      </c>
      <c r="AE4" s="6">
        <v>0</v>
      </c>
      <c r="AF4" s="31">
        <v>14.037736427905354</v>
      </c>
      <c r="AG4" s="6">
        <v>0</v>
      </c>
      <c r="AH4" s="9">
        <v>95.777342333557542</v>
      </c>
      <c r="AI4" s="6">
        <v>0</v>
      </c>
    </row>
    <row r="5" spans="1:35">
      <c r="A5" s="1" t="s">
        <v>28</v>
      </c>
      <c r="B5" s="1" t="s">
        <v>29</v>
      </c>
      <c r="C5" s="1" t="s">
        <v>30</v>
      </c>
      <c r="D5" s="2">
        <v>9.8611111111111108E-2</v>
      </c>
      <c r="E5" s="3">
        <f t="shared" si="0"/>
        <v>149.91499999999999</v>
      </c>
      <c r="F5" s="3">
        <v>-44.917333333333332</v>
      </c>
      <c r="G5" s="1">
        <v>3591</v>
      </c>
      <c r="H5" s="4">
        <v>20.391255019116301</v>
      </c>
      <c r="I5" s="1">
        <v>0</v>
      </c>
      <c r="J5" s="14">
        <v>13.923999999999999</v>
      </c>
      <c r="K5" s="6">
        <v>0</v>
      </c>
      <c r="L5" s="18">
        <v>35.351100000000002</v>
      </c>
      <c r="M5" s="6">
        <v>0</v>
      </c>
      <c r="N5" s="7">
        <v>26.475271788270902</v>
      </c>
      <c r="O5" s="6">
        <v>0</v>
      </c>
      <c r="P5" s="27">
        <v>5.9182868405496007</v>
      </c>
      <c r="Q5" s="6">
        <v>0</v>
      </c>
      <c r="R5" s="47">
        <v>-5.2275275789020839</v>
      </c>
      <c r="S5" s="6">
        <v>0</v>
      </c>
      <c r="T5" s="5">
        <v>3.306102350379208</v>
      </c>
      <c r="U5" s="6">
        <v>0</v>
      </c>
      <c r="V5" s="8">
        <v>0.17118117411571732</v>
      </c>
      <c r="W5" s="6">
        <v>0</v>
      </c>
      <c r="X5" s="23">
        <v>0</v>
      </c>
      <c r="Y5" s="6">
        <v>0</v>
      </c>
      <c r="Z5" s="27">
        <v>0.35797771498099906</v>
      </c>
      <c r="AA5" s="6">
        <v>0</v>
      </c>
      <c r="AB5" s="30">
        <v>0.64800000000000002</v>
      </c>
      <c r="AC5" s="6">
        <v>0</v>
      </c>
      <c r="AD5" s="34">
        <v>1.4787364048969698</v>
      </c>
      <c r="AE5" s="6">
        <v>0</v>
      </c>
      <c r="AF5" s="31">
        <v>13.674785147479469</v>
      </c>
      <c r="AG5" s="6">
        <v>0</v>
      </c>
      <c r="AH5" s="9">
        <v>93.958969206376864</v>
      </c>
      <c r="AI5" s="6">
        <v>0</v>
      </c>
    </row>
    <row r="6" spans="1:35">
      <c r="A6" s="1" t="s">
        <v>28</v>
      </c>
      <c r="B6" s="1" t="s">
        <v>29</v>
      </c>
      <c r="C6" s="1" t="s">
        <v>30</v>
      </c>
      <c r="D6" s="2">
        <v>9.8611111111111108E-2</v>
      </c>
      <c r="E6" s="3">
        <f t="shared" si="0"/>
        <v>149.91499999999999</v>
      </c>
      <c r="F6" s="3">
        <v>-44.917333333333332</v>
      </c>
      <c r="G6" s="1">
        <v>3591</v>
      </c>
      <c r="H6" s="4">
        <v>30.228596871430803</v>
      </c>
      <c r="I6" s="1">
        <v>0</v>
      </c>
      <c r="J6" s="14">
        <v>13.9056</v>
      </c>
      <c r="K6" s="6">
        <v>0</v>
      </c>
      <c r="L6" s="18">
        <v>35.376800000000003</v>
      </c>
      <c r="M6" s="6">
        <v>0</v>
      </c>
      <c r="N6" s="7">
        <v>26.499015468689549</v>
      </c>
      <c r="O6" s="6">
        <v>0</v>
      </c>
      <c r="P6" s="27">
        <v>5.920606413062</v>
      </c>
      <c r="Q6" s="6">
        <v>0</v>
      </c>
      <c r="R6" s="47">
        <v>-5.2745959225113097</v>
      </c>
      <c r="S6" s="6">
        <v>0</v>
      </c>
      <c r="T6" s="5">
        <v>3.3649805761015479</v>
      </c>
      <c r="U6" s="6">
        <v>0</v>
      </c>
      <c r="V6" s="8">
        <v>0.13502911287845032</v>
      </c>
      <c r="W6" s="6">
        <v>0</v>
      </c>
      <c r="X6" s="23">
        <v>0</v>
      </c>
      <c r="Y6" s="6">
        <v>0</v>
      </c>
      <c r="Z6" s="27">
        <v>0.37161123877370189</v>
      </c>
      <c r="AA6" s="6">
        <v>0</v>
      </c>
      <c r="AB6" s="30">
        <v>0.61499999999999999</v>
      </c>
      <c r="AC6" s="6">
        <v>0</v>
      </c>
      <c r="AD6" s="34">
        <v>1.3395135944969701</v>
      </c>
      <c r="AE6" s="6">
        <v>0</v>
      </c>
      <c r="AF6" s="31">
        <v>13.780002605978058</v>
      </c>
      <c r="AG6" s="6">
        <v>0</v>
      </c>
      <c r="AH6" s="9">
        <v>93.30350912564893</v>
      </c>
      <c r="AI6" s="6">
        <v>0</v>
      </c>
    </row>
    <row r="7" spans="1:35">
      <c r="A7" s="1" t="s">
        <v>28</v>
      </c>
      <c r="B7" s="1" t="s">
        <v>29</v>
      </c>
      <c r="C7" s="1" t="s">
        <v>30</v>
      </c>
      <c r="D7" s="2">
        <v>9.8611111111111108E-2</v>
      </c>
      <c r="E7" s="3">
        <f t="shared" si="0"/>
        <v>149.91499999999999</v>
      </c>
      <c r="F7" s="3">
        <v>-44.917333333333332</v>
      </c>
      <c r="G7" s="1">
        <v>3591</v>
      </c>
      <c r="H7" s="4">
        <v>50.286620753960243</v>
      </c>
      <c r="I7" s="1">
        <v>0</v>
      </c>
      <c r="J7" s="14">
        <v>13.8497</v>
      </c>
      <c r="K7" s="6">
        <v>0</v>
      </c>
      <c r="L7" s="18">
        <v>35.372500000000002</v>
      </c>
      <c r="M7" s="6">
        <v>0</v>
      </c>
      <c r="N7" s="7">
        <v>26.507427981165847</v>
      </c>
      <c r="O7" s="6">
        <v>0</v>
      </c>
      <c r="P7" s="27">
        <v>5.9033912079868003</v>
      </c>
      <c r="Q7" s="6">
        <v>0</v>
      </c>
      <c r="R7" s="47">
        <v>-4.2023599275941592</v>
      </c>
      <c r="S7" s="6">
        <v>0</v>
      </c>
      <c r="T7" s="5">
        <v>3.4604156710011473</v>
      </c>
      <c r="U7" s="6">
        <v>0</v>
      </c>
      <c r="V7" s="8">
        <v>0.11390198468209695</v>
      </c>
      <c r="W7" s="6">
        <v>0</v>
      </c>
      <c r="X7" s="23">
        <v>0</v>
      </c>
      <c r="Y7" s="6">
        <v>0</v>
      </c>
      <c r="Z7" s="27">
        <v>0.35508262762309101</v>
      </c>
      <c r="AA7" s="6">
        <v>0</v>
      </c>
      <c r="AB7" s="30">
        <v>0.53200000000000003</v>
      </c>
      <c r="AC7" s="6">
        <v>0</v>
      </c>
      <c r="AD7" s="34">
        <v>1.1767564167757578</v>
      </c>
      <c r="AE7" s="6">
        <v>0</v>
      </c>
      <c r="AF7" s="31">
        <v>12.696465714830707</v>
      </c>
      <c r="AG7" s="6">
        <v>0</v>
      </c>
      <c r="AH7" s="9">
        <v>89.370748641281409</v>
      </c>
      <c r="AI7" s="6">
        <v>0</v>
      </c>
    </row>
    <row r="8" spans="1:35">
      <c r="A8" s="1" t="s">
        <v>28</v>
      </c>
      <c r="B8" s="1" t="s">
        <v>29</v>
      </c>
      <c r="C8" s="1" t="s">
        <v>30</v>
      </c>
      <c r="D8" s="2">
        <v>9.8611111111111108E-2</v>
      </c>
      <c r="E8" s="3">
        <f t="shared" si="0"/>
        <v>149.91499999999999</v>
      </c>
      <c r="F8" s="3">
        <v>-44.917333333333332</v>
      </c>
      <c r="G8" s="1">
        <v>3591</v>
      </c>
      <c r="H8" s="4">
        <v>74.539863934641176</v>
      </c>
      <c r="I8" s="1">
        <v>0</v>
      </c>
      <c r="J8" s="14">
        <v>13.673299999999999</v>
      </c>
      <c r="K8" s="6">
        <v>0</v>
      </c>
      <c r="L8" s="18">
        <v>35.352800000000002</v>
      </c>
      <c r="M8" s="6">
        <v>0</v>
      </c>
      <c r="N8" s="7">
        <v>26.529032975265636</v>
      </c>
      <c r="O8" s="6">
        <v>0</v>
      </c>
      <c r="P8" s="27">
        <v>5.8751586097336004</v>
      </c>
      <c r="Q8" s="6">
        <v>0</v>
      </c>
      <c r="R8" s="47">
        <v>-1.9694478279257055</v>
      </c>
      <c r="S8" s="6">
        <v>0</v>
      </c>
      <c r="T8" s="5">
        <v>3.8776863559601589</v>
      </c>
      <c r="U8" s="6">
        <v>0</v>
      </c>
      <c r="V8" s="8">
        <v>0.16296605013148652</v>
      </c>
      <c r="W8" s="6">
        <v>0</v>
      </c>
      <c r="X8" s="23">
        <v>0</v>
      </c>
      <c r="Y8" s="6">
        <v>0</v>
      </c>
      <c r="Z8" s="27">
        <v>0.38886710044439865</v>
      </c>
      <c r="AA8" s="6">
        <v>0</v>
      </c>
      <c r="AB8" s="30">
        <v>0.45300000000000001</v>
      </c>
      <c r="AC8" s="6">
        <v>0</v>
      </c>
      <c r="AD8" s="34">
        <v>1.0091263693454546</v>
      </c>
      <c r="AE8" s="6">
        <v>0</v>
      </c>
      <c r="AF8" s="31">
        <v>11.436133680936592</v>
      </c>
      <c r="AG8" s="6">
        <v>0</v>
      </c>
      <c r="AH8" s="9">
        <v>78.777667981775366</v>
      </c>
      <c r="AI8" s="6">
        <v>0</v>
      </c>
    </row>
    <row r="9" spans="1:35">
      <c r="A9" s="1" t="s">
        <v>28</v>
      </c>
      <c r="B9" s="1" t="s">
        <v>29</v>
      </c>
      <c r="C9" s="1" t="s">
        <v>30</v>
      </c>
      <c r="D9" s="2">
        <v>9.8611111111111108E-2</v>
      </c>
      <c r="E9" s="3">
        <f t="shared" si="0"/>
        <v>149.91499999999999</v>
      </c>
      <c r="F9" s="3">
        <v>-44.917333333333332</v>
      </c>
      <c r="G9" s="1">
        <v>3591</v>
      </c>
      <c r="H9" s="4">
        <v>99.44952212299944</v>
      </c>
      <c r="I9" s="1">
        <v>0</v>
      </c>
      <c r="J9" s="14">
        <v>12.4526</v>
      </c>
      <c r="K9" s="6">
        <v>0</v>
      </c>
      <c r="L9" s="18">
        <v>35.163200000000003</v>
      </c>
      <c r="M9" s="6">
        <v>0</v>
      </c>
      <c r="N9" s="7">
        <v>26.62875149299839</v>
      </c>
      <c r="O9" s="6">
        <v>0</v>
      </c>
      <c r="P9" s="27">
        <v>5.7974548762064</v>
      </c>
      <c r="Q9" s="6">
        <v>0</v>
      </c>
      <c r="R9" s="47">
        <v>8.5043826920874039</v>
      </c>
      <c r="S9" s="6">
        <v>0</v>
      </c>
      <c r="T9" s="5">
        <v>7.8556263752341549</v>
      </c>
      <c r="U9" s="6">
        <v>0</v>
      </c>
      <c r="V9" s="8">
        <v>0.27225112433294918</v>
      </c>
      <c r="W9" s="6">
        <v>0</v>
      </c>
      <c r="X9" s="23">
        <v>1.5094906612532804</v>
      </c>
      <c r="Y9" s="6">
        <v>0</v>
      </c>
      <c r="Z9" s="27">
        <v>0.62414209076535254</v>
      </c>
      <c r="AA9" s="6">
        <v>0</v>
      </c>
      <c r="AB9" s="30">
        <v>6.3E-2</v>
      </c>
      <c r="AC9" s="6">
        <v>0</v>
      </c>
      <c r="AD9" s="34">
        <v>0.21443480523636366</v>
      </c>
      <c r="AE9" s="6">
        <v>0</v>
      </c>
      <c r="AF9" s="31">
        <v>5.6125892816153895</v>
      </c>
      <c r="AG9" s="6">
        <v>0</v>
      </c>
      <c r="AH9" s="9">
        <v>54.567932741986063</v>
      </c>
      <c r="AI9" s="6">
        <v>0</v>
      </c>
    </row>
    <row r="10" spans="1:35">
      <c r="A10" s="1" t="s">
        <v>28</v>
      </c>
      <c r="B10" s="1" t="s">
        <v>29</v>
      </c>
      <c r="C10" s="1" t="s">
        <v>30</v>
      </c>
      <c r="D10" s="2">
        <v>9.8611111111111108E-2</v>
      </c>
      <c r="E10" s="3">
        <f>(149+55.78/60)</f>
        <v>149.92966666666666</v>
      </c>
      <c r="F10" s="3">
        <v>-44.946666666666665</v>
      </c>
      <c r="G10" s="1">
        <v>3591</v>
      </c>
      <c r="H10" s="4">
        <v>122.92835931754021</v>
      </c>
      <c r="I10" s="1">
        <v>0</v>
      </c>
      <c r="J10" s="14">
        <v>11.9429</v>
      </c>
      <c r="K10" s="6">
        <v>0</v>
      </c>
      <c r="L10" s="18">
        <v>35.113900000000001</v>
      </c>
      <c r="M10" s="6">
        <v>0</v>
      </c>
      <c r="N10" s="7">
        <v>26.689090871855797</v>
      </c>
      <c r="O10" s="6">
        <v>0</v>
      </c>
      <c r="P10" s="27">
        <v>5.8199402327131988</v>
      </c>
      <c r="Q10" s="6">
        <v>0</v>
      </c>
      <c r="R10" s="47">
        <v>10.476347768189214</v>
      </c>
      <c r="S10" s="6">
        <v>0</v>
      </c>
      <c r="T10" s="5">
        <v>9.0689168719460564</v>
      </c>
      <c r="U10" s="6">
        <v>0</v>
      </c>
      <c r="V10" s="8">
        <v>0.30025495961232995</v>
      </c>
      <c r="W10" s="6">
        <v>0</v>
      </c>
      <c r="X10" s="23">
        <v>1.613603918108717</v>
      </c>
      <c r="Y10" s="6">
        <v>0</v>
      </c>
      <c r="Z10" s="27">
        <v>0.69217264327677652</v>
      </c>
      <c r="AA10" s="6">
        <v>0</v>
      </c>
      <c r="AB10" s="30">
        <v>3.4000000000000002E-2</v>
      </c>
      <c r="AC10" s="6">
        <v>0</v>
      </c>
      <c r="AD10" s="34">
        <v>0.11065147966060609</v>
      </c>
      <c r="AE10" s="6">
        <v>0</v>
      </c>
      <c r="AF10" s="31">
        <v>4.1121367534418019</v>
      </c>
      <c r="AG10" s="6">
        <v>0</v>
      </c>
      <c r="AH10" s="9">
        <v>51.438639453349559</v>
      </c>
      <c r="AI10" s="6">
        <v>0</v>
      </c>
    </row>
    <row r="11" spans="1:35">
      <c r="A11" s="1" t="s">
        <v>28</v>
      </c>
      <c r="B11" s="1" t="s">
        <v>29</v>
      </c>
      <c r="C11" s="1" t="s">
        <v>30</v>
      </c>
      <c r="D11" s="2">
        <v>5.5555555555555558E-3</v>
      </c>
      <c r="E11" s="3">
        <f t="shared" si="0"/>
        <v>149.91499999999999</v>
      </c>
      <c r="F11" s="3">
        <v>-44.917333333333332</v>
      </c>
      <c r="G11" s="1">
        <v>3673</v>
      </c>
      <c r="H11" s="4">
        <v>148.23488493260587</v>
      </c>
      <c r="I11" s="1">
        <v>0</v>
      </c>
      <c r="J11" s="14">
        <v>11.7797</v>
      </c>
      <c r="K11" s="6">
        <v>0</v>
      </c>
      <c r="L11" s="18">
        <v>35.106499999999997</v>
      </c>
      <c r="M11" s="6">
        <v>0</v>
      </c>
      <c r="N11" s="7">
        <v>26.714372701103002</v>
      </c>
      <c r="O11" s="6">
        <v>0</v>
      </c>
      <c r="P11" s="27">
        <v>5.6815600741328005</v>
      </c>
      <c r="Q11" s="6">
        <v>0</v>
      </c>
      <c r="R11" s="47">
        <v>17.605325051857307</v>
      </c>
      <c r="S11" s="6">
        <v>0</v>
      </c>
      <c r="T11" s="5">
        <v>10.148854778868531</v>
      </c>
      <c r="U11" s="6">
        <v>0</v>
      </c>
      <c r="V11" s="8">
        <v>0.10060802097256785</v>
      </c>
      <c r="W11" s="6">
        <v>0</v>
      </c>
      <c r="X11" s="23">
        <v>1.6630818084850492</v>
      </c>
      <c r="Y11" s="6">
        <v>0</v>
      </c>
      <c r="Z11" s="27">
        <v>0.73876391937671748</v>
      </c>
      <c r="AA11" s="6">
        <v>0</v>
      </c>
      <c r="AB11" s="30">
        <v>3.2000000000000001E-2</v>
      </c>
      <c r="AC11" s="6">
        <v>0</v>
      </c>
      <c r="AD11" s="34">
        <v>2.3677148971095571E-2</v>
      </c>
      <c r="AE11" s="6">
        <v>0</v>
      </c>
      <c r="AF11" s="31">
        <v>3.4650873772429436</v>
      </c>
      <c r="AG11" s="6">
        <v>0</v>
      </c>
      <c r="AH11" s="9">
        <v>51.012256847790638</v>
      </c>
      <c r="AI11" s="6">
        <v>0</v>
      </c>
    </row>
    <row r="12" spans="1:35">
      <c r="A12" s="1" t="s">
        <v>28</v>
      </c>
      <c r="B12" s="1" t="s">
        <v>29</v>
      </c>
      <c r="C12" s="1" t="s">
        <v>30</v>
      </c>
      <c r="D12" s="2">
        <v>5.5555555555555558E-3</v>
      </c>
      <c r="E12" s="3">
        <f t="shared" ref="E12:E18" si="1">(149+55.78/60)</f>
        <v>149.92966666666666</v>
      </c>
      <c r="F12" s="3">
        <v>-44.946666666666665</v>
      </c>
      <c r="G12" s="1">
        <v>3673</v>
      </c>
      <c r="H12" s="4">
        <v>197.58879630210629</v>
      </c>
      <c r="I12" s="1">
        <v>0</v>
      </c>
      <c r="J12" s="14">
        <v>11.412800000000001</v>
      </c>
      <c r="K12" s="6">
        <v>0</v>
      </c>
      <c r="L12" s="18">
        <v>35.098500000000001</v>
      </c>
      <c r="M12" s="6">
        <v>0</v>
      </c>
      <c r="N12" s="7">
        <v>26.776956763788803</v>
      </c>
      <c r="O12" s="6">
        <v>0</v>
      </c>
      <c r="P12" s="27">
        <v>5.6843267964384001</v>
      </c>
      <c r="Q12" s="6">
        <v>0</v>
      </c>
      <c r="R12" s="47">
        <v>19.628118664387017</v>
      </c>
      <c r="S12" s="6">
        <v>0</v>
      </c>
      <c r="T12" s="5">
        <v>10.709166577423456</v>
      </c>
      <c r="U12" s="6">
        <v>0</v>
      </c>
      <c r="V12" s="8">
        <v>2.3133157197102398E-2</v>
      </c>
      <c r="W12" s="6">
        <v>0</v>
      </c>
      <c r="X12" s="23">
        <v>1.8187129794962278</v>
      </c>
      <c r="Y12" s="6">
        <v>0</v>
      </c>
      <c r="Z12" s="27">
        <v>0.76661508514578514</v>
      </c>
      <c r="AA12" s="6">
        <v>0</v>
      </c>
      <c r="AB12" s="30">
        <v>3.0000000000000001E-3</v>
      </c>
      <c r="AC12" s="6">
        <v>0</v>
      </c>
      <c r="AD12" s="34">
        <v>1.6580123493333335E-2</v>
      </c>
      <c r="AE12" s="6">
        <v>0</v>
      </c>
      <c r="AF12" s="31">
        <v>2.8396725156445553</v>
      </c>
      <c r="AG12" s="6">
        <v>0</v>
      </c>
      <c r="AH12" s="9">
        <v>47.64331414719917</v>
      </c>
      <c r="AI12" s="6">
        <v>0</v>
      </c>
    </row>
    <row r="13" spans="1:35">
      <c r="A13" s="1" t="s">
        <v>28</v>
      </c>
      <c r="B13" s="1" t="s">
        <v>29</v>
      </c>
      <c r="C13" s="1" t="s">
        <v>30</v>
      </c>
      <c r="D13" s="2">
        <v>5.5555555555555558E-3</v>
      </c>
      <c r="E13" s="3">
        <f t="shared" si="1"/>
        <v>149.92966666666666</v>
      </c>
      <c r="F13" s="3">
        <v>-44.946666666666665</v>
      </c>
      <c r="G13" s="1">
        <v>3673</v>
      </c>
      <c r="H13" s="4">
        <v>297.52665096436004</v>
      </c>
      <c r="I13" s="1">
        <v>0</v>
      </c>
      <c r="J13" s="14">
        <v>10.6206</v>
      </c>
      <c r="K13" s="6">
        <v>0</v>
      </c>
      <c r="L13" s="18">
        <v>34.950899999999997</v>
      </c>
      <c r="M13" s="6">
        <v>0</v>
      </c>
      <c r="N13" s="7">
        <v>26.805862266312488</v>
      </c>
      <c r="O13" s="6">
        <v>0</v>
      </c>
      <c r="P13" s="27">
        <v>5.6063007066000008</v>
      </c>
      <c r="Q13" s="6">
        <v>0</v>
      </c>
      <c r="R13" s="47">
        <v>28.082590344604455</v>
      </c>
      <c r="S13" s="6">
        <v>0</v>
      </c>
      <c r="T13" s="5">
        <v>13.315969573581304</v>
      </c>
      <c r="U13" s="6">
        <v>0</v>
      </c>
      <c r="V13" s="8">
        <v>2.2025534205872711E-2</v>
      </c>
      <c r="W13" s="6">
        <v>0</v>
      </c>
      <c r="X13" s="23">
        <v>2.6368677541805692</v>
      </c>
      <c r="Y13" s="6">
        <v>0</v>
      </c>
      <c r="Z13" s="27">
        <v>0.91182562827880775</v>
      </c>
      <c r="AA13" s="6">
        <v>0</v>
      </c>
      <c r="AB13" s="51"/>
      <c r="AC13" s="6"/>
      <c r="AD13" s="34">
        <v>1.2599305237575759E-2</v>
      </c>
      <c r="AE13" s="6">
        <v>0</v>
      </c>
      <c r="AF13" s="31">
        <v>1.209117226800881</v>
      </c>
      <c r="AG13" s="6">
        <v>0</v>
      </c>
      <c r="AH13" s="9">
        <v>4.368971967572004</v>
      </c>
      <c r="AI13" s="6">
        <v>0</v>
      </c>
    </row>
    <row r="14" spans="1:35">
      <c r="A14" s="1" t="s">
        <v>28</v>
      </c>
      <c r="B14" s="1" t="s">
        <v>29</v>
      </c>
      <c r="C14" s="1" t="s">
        <v>30</v>
      </c>
      <c r="D14" s="2">
        <v>5.5555555555555558E-3</v>
      </c>
      <c r="E14" s="3">
        <f t="shared" si="1"/>
        <v>149.92966666666666</v>
      </c>
      <c r="F14" s="3">
        <v>-44.946666666666665</v>
      </c>
      <c r="G14" s="1">
        <v>3673</v>
      </c>
      <c r="H14" s="4">
        <v>396.08544095777563</v>
      </c>
      <c r="I14" s="1">
        <v>0</v>
      </c>
      <c r="J14" s="14">
        <v>9.66709</v>
      </c>
      <c r="K14" s="6">
        <v>0</v>
      </c>
      <c r="L14" s="18">
        <v>34.782899999999998</v>
      </c>
      <c r="M14" s="6">
        <v>0</v>
      </c>
      <c r="N14" s="7">
        <v>26.839141934366808</v>
      </c>
      <c r="O14" s="6">
        <v>0</v>
      </c>
      <c r="P14" s="27">
        <v>5.7515150370876</v>
      </c>
      <c r="Q14" s="6">
        <v>0</v>
      </c>
      <c r="R14" s="47">
        <v>27.782981141016535</v>
      </c>
      <c r="S14" s="6">
        <v>0</v>
      </c>
      <c r="T14" s="5">
        <v>15.425787766864573</v>
      </c>
      <c r="U14" s="6">
        <v>0</v>
      </c>
      <c r="V14" s="8">
        <v>2.0579294799783654E-2</v>
      </c>
      <c r="W14" s="6">
        <v>0</v>
      </c>
      <c r="X14" s="23">
        <v>3.2176309790499311</v>
      </c>
      <c r="Y14" s="6">
        <v>0</v>
      </c>
      <c r="Z14" s="27">
        <v>1.0452787570455837</v>
      </c>
      <c r="AA14" s="6">
        <v>0</v>
      </c>
      <c r="AB14" s="51"/>
      <c r="AC14" s="6"/>
      <c r="AD14" s="34">
        <v>1.1765281124848485E-2</v>
      </c>
      <c r="AE14" s="6">
        <v>0</v>
      </c>
      <c r="AF14" s="31">
        <v>2.1777721564245809</v>
      </c>
      <c r="AG14" s="6">
        <v>0</v>
      </c>
      <c r="AH14" s="9">
        <v>4.955994304576862</v>
      </c>
      <c r="AI14" s="6">
        <v>0</v>
      </c>
    </row>
    <row r="15" spans="1:35">
      <c r="A15" s="1" t="s">
        <v>28</v>
      </c>
      <c r="B15" s="1" t="s">
        <v>29</v>
      </c>
      <c r="C15" s="1" t="s">
        <v>30</v>
      </c>
      <c r="D15" s="2">
        <v>5.5555555555555558E-3</v>
      </c>
      <c r="E15" s="3">
        <f t="shared" si="1"/>
        <v>149.92966666666666</v>
      </c>
      <c r="F15" s="3">
        <v>-44.946666666666665</v>
      </c>
      <c r="G15" s="1">
        <v>3673</v>
      </c>
      <c r="H15" s="4">
        <v>493.69171430603666</v>
      </c>
      <c r="I15" s="1">
        <v>0</v>
      </c>
      <c r="J15" s="14">
        <v>8.9800199999999997</v>
      </c>
      <c r="K15" s="6">
        <v>0</v>
      </c>
      <c r="L15" s="18">
        <v>34.667299999999997</v>
      </c>
      <c r="M15" s="6">
        <v>0</v>
      </c>
      <c r="N15" s="7">
        <v>26.86115413613561</v>
      </c>
      <c r="O15" s="6">
        <v>0</v>
      </c>
      <c r="P15" s="27">
        <v>5.5343614405331998</v>
      </c>
      <c r="Q15" s="6">
        <v>0</v>
      </c>
      <c r="R15" s="47">
        <v>42.07580211619009</v>
      </c>
      <c r="S15" s="6">
        <v>0</v>
      </c>
      <c r="T15" s="5">
        <v>17.929193308349404</v>
      </c>
      <c r="U15" s="6">
        <v>0</v>
      </c>
      <c r="V15" s="8">
        <v>0</v>
      </c>
      <c r="W15" s="6">
        <v>0</v>
      </c>
      <c r="X15" s="23">
        <v>4.2544597838479721</v>
      </c>
      <c r="Y15" s="6">
        <v>0</v>
      </c>
      <c r="Z15" s="27">
        <v>1.2016642305190652</v>
      </c>
      <c r="AA15" s="6">
        <v>0</v>
      </c>
      <c r="AB15" s="51"/>
      <c r="AC15" s="6"/>
      <c r="AD15" s="34">
        <v>3.8759409721212134E-3</v>
      </c>
      <c r="AE15" s="6">
        <v>0</v>
      </c>
      <c r="AF15" s="31">
        <v>1.6758418169235609</v>
      </c>
      <c r="AG15" s="6">
        <v>0</v>
      </c>
      <c r="AH15" s="9">
        <v>3.9891958678251349</v>
      </c>
      <c r="AI15" s="6">
        <v>0</v>
      </c>
    </row>
    <row r="16" spans="1:35">
      <c r="A16" s="1" t="s">
        <v>28</v>
      </c>
      <c r="B16" s="1" t="s">
        <v>29</v>
      </c>
      <c r="C16" s="1" t="s">
        <v>30</v>
      </c>
      <c r="D16" s="2">
        <v>5.5555555555555558E-3</v>
      </c>
      <c r="E16" s="3">
        <f t="shared" si="1"/>
        <v>149.92966666666666</v>
      </c>
      <c r="F16" s="3">
        <v>-44.946666666666665</v>
      </c>
      <c r="G16" s="1">
        <v>3673</v>
      </c>
      <c r="H16" s="4">
        <v>594.67688014104158</v>
      </c>
      <c r="I16" s="1">
        <v>0</v>
      </c>
      <c r="J16" s="14">
        <v>8.1869399999999999</v>
      </c>
      <c r="K16" s="6">
        <v>0</v>
      </c>
      <c r="L16" s="16">
        <v>34.558999999999997</v>
      </c>
      <c r="M16" s="6">
        <v>0</v>
      </c>
      <c r="N16" s="7">
        <v>26.899674073797541</v>
      </c>
      <c r="O16" s="6">
        <v>0</v>
      </c>
      <c r="P16" s="27">
        <v>4.9998916775544</v>
      </c>
      <c r="Q16" s="6">
        <v>0</v>
      </c>
      <c r="R16" s="47">
        <v>71.362617033087275</v>
      </c>
      <c r="S16" s="6">
        <v>0</v>
      </c>
      <c r="T16" s="5">
        <v>22.425914582534581</v>
      </c>
      <c r="U16" s="6">
        <v>0</v>
      </c>
      <c r="V16" s="8">
        <v>0</v>
      </c>
      <c r="W16" s="6">
        <v>0</v>
      </c>
      <c r="X16" s="23">
        <v>7.9583098198923503</v>
      </c>
      <c r="Y16" s="6">
        <v>0</v>
      </c>
      <c r="Z16" s="27">
        <v>1.4643632239059166</v>
      </c>
      <c r="AA16" s="6">
        <v>0</v>
      </c>
      <c r="AB16" s="51"/>
      <c r="AC16" s="6"/>
      <c r="AD16" s="34">
        <v>2.3170507357575753E-3</v>
      </c>
      <c r="AE16" s="6">
        <v>0</v>
      </c>
      <c r="AF16" s="31">
        <v>1.5214362956904688</v>
      </c>
      <c r="AG16" s="6">
        <v>0</v>
      </c>
      <c r="AH16" s="9">
        <v>2.7613583464459182</v>
      </c>
      <c r="AI16" s="6">
        <v>0</v>
      </c>
    </row>
    <row r="17" spans="1:35">
      <c r="A17" s="1" t="s">
        <v>28</v>
      </c>
      <c r="B17" s="1" t="s">
        <v>29</v>
      </c>
      <c r="C17" s="1" t="s">
        <v>30</v>
      </c>
      <c r="D17" s="2">
        <v>5.5555555555555558E-3</v>
      </c>
      <c r="E17" s="3">
        <f t="shared" si="1"/>
        <v>149.92966666666666</v>
      </c>
      <c r="F17" s="3">
        <v>-44.946666666666665</v>
      </c>
      <c r="G17" s="1">
        <v>3673</v>
      </c>
      <c r="H17" s="4">
        <v>790.98411027795862</v>
      </c>
      <c r="I17" s="1">
        <v>0</v>
      </c>
      <c r="J17" s="14">
        <v>6.8062300000000002</v>
      </c>
      <c r="K17" s="6">
        <v>0</v>
      </c>
      <c r="L17" s="18">
        <v>34.492400000000004</v>
      </c>
      <c r="M17" s="6">
        <v>0</v>
      </c>
      <c r="N17" s="7">
        <v>27.045707228240644</v>
      </c>
      <c r="O17" s="6">
        <v>0</v>
      </c>
      <c r="P17" s="27">
        <v>4.4706572180159991</v>
      </c>
      <c r="Q17" s="6">
        <v>0</v>
      </c>
      <c r="R17" s="47">
        <v>104.63771450600424</v>
      </c>
      <c r="S17" s="6">
        <v>0</v>
      </c>
      <c r="T17" s="5">
        <v>27.597624201278613</v>
      </c>
      <c r="U17" s="6">
        <v>0</v>
      </c>
      <c r="V17" s="8">
        <v>0</v>
      </c>
      <c r="W17" s="6">
        <v>0</v>
      </c>
      <c r="X17" s="23">
        <v>19.708541772447788</v>
      </c>
      <c r="Y17" s="6">
        <v>0</v>
      </c>
      <c r="Z17" s="27">
        <v>1.8131392279594227</v>
      </c>
      <c r="AA17" s="6">
        <v>0</v>
      </c>
      <c r="AB17" s="51"/>
      <c r="AC17" s="6"/>
      <c r="AD17" s="34">
        <v>1.4896854981818182E-3</v>
      </c>
      <c r="AE17" s="6">
        <v>0</v>
      </c>
      <c r="AF17" s="31">
        <v>1.0348677949040579</v>
      </c>
      <c r="AG17" s="6">
        <v>0</v>
      </c>
      <c r="AH17" s="9">
        <v>2.2914125981401416</v>
      </c>
      <c r="AI17" s="6">
        <v>0</v>
      </c>
    </row>
    <row r="18" spans="1:35">
      <c r="A18" s="1" t="s">
        <v>28</v>
      </c>
      <c r="B18" s="1" t="s">
        <v>29</v>
      </c>
      <c r="C18" s="1" t="s">
        <v>30</v>
      </c>
      <c r="D18" s="2">
        <v>5.5555555555555558E-3</v>
      </c>
      <c r="E18" s="3">
        <f t="shared" si="1"/>
        <v>149.92966666666666</v>
      </c>
      <c r="F18" s="3">
        <v>-44.946666666666665</v>
      </c>
      <c r="G18" s="1">
        <v>3673</v>
      </c>
      <c r="H18" s="4">
        <v>989.45340272227259</v>
      </c>
      <c r="I18" s="1">
        <v>0</v>
      </c>
      <c r="J18" s="14">
        <v>5.2254199999999997</v>
      </c>
      <c r="K18" s="6">
        <v>0</v>
      </c>
      <c r="L18" s="18">
        <v>34.448799999999999</v>
      </c>
      <c r="M18" s="6">
        <v>0</v>
      </c>
      <c r="N18" s="7">
        <v>27.212095808294634</v>
      </c>
      <c r="O18" s="6">
        <v>0</v>
      </c>
      <c r="P18" s="27">
        <v>4.2306560540420008</v>
      </c>
      <c r="Q18" s="6">
        <v>0</v>
      </c>
      <c r="R18" s="47">
        <v>127.04508970770195</v>
      </c>
      <c r="S18" s="6">
        <v>0</v>
      </c>
      <c r="T18" s="5">
        <v>31.533529589437357</v>
      </c>
      <c r="U18" s="6">
        <v>0</v>
      </c>
      <c r="V18" s="8">
        <v>0</v>
      </c>
      <c r="W18" s="6">
        <v>0</v>
      </c>
      <c r="X18" s="23">
        <v>36.876430099764363</v>
      </c>
      <c r="Y18" s="6">
        <v>0</v>
      </c>
      <c r="Z18" s="27">
        <v>2.0860065308018969</v>
      </c>
      <c r="AA18" s="6">
        <v>0</v>
      </c>
      <c r="AB18" s="51"/>
      <c r="AC18" s="6"/>
      <c r="AD18" s="34">
        <v>8.4972003272727281E-4</v>
      </c>
      <c r="AE18" s="6">
        <v>0</v>
      </c>
      <c r="AF18" s="31">
        <v>0.72990260325406764</v>
      </c>
      <c r="AG18" s="6">
        <v>0</v>
      </c>
      <c r="AH18" s="9">
        <v>9.8867827846046943</v>
      </c>
      <c r="AI18" s="6">
        <v>0</v>
      </c>
    </row>
    <row r="19" spans="1:35">
      <c r="A19" s="1" t="s">
        <v>28</v>
      </c>
      <c r="B19" s="1" t="s">
        <v>29</v>
      </c>
      <c r="C19" s="1" t="s">
        <v>31</v>
      </c>
      <c r="D19" s="2">
        <v>0.74791666666666667</v>
      </c>
      <c r="E19" s="3">
        <f>(149+59.22/60)</f>
        <v>149.98699999999999</v>
      </c>
      <c r="F19" s="3">
        <v>-44.989666666666665</v>
      </c>
      <c r="G19" s="1">
        <v>3825</v>
      </c>
      <c r="H19" s="4">
        <v>1236.9952330431456</v>
      </c>
      <c r="I19" s="1">
        <v>0</v>
      </c>
      <c r="J19" s="14">
        <v>3.7524500000000001</v>
      </c>
      <c r="K19" s="6">
        <v>0</v>
      </c>
      <c r="L19" s="18">
        <v>34.499499999999998</v>
      </c>
      <c r="M19" s="6">
        <v>0</v>
      </c>
      <c r="N19" s="7">
        <v>27.413387889517026</v>
      </c>
      <c r="O19" s="6">
        <v>0</v>
      </c>
      <c r="P19" s="27">
        <v>3.8163790450983996</v>
      </c>
      <c r="Q19" s="6">
        <v>0</v>
      </c>
      <c r="R19" s="47">
        <v>156.97543814055555</v>
      </c>
      <c r="S19" s="6">
        <v>0</v>
      </c>
      <c r="T19" s="5">
        <v>34.856746793051201</v>
      </c>
      <c r="U19" s="6">
        <v>0</v>
      </c>
      <c r="V19" s="8">
        <v>0</v>
      </c>
      <c r="W19" s="6">
        <v>0</v>
      </c>
      <c r="X19" s="23">
        <v>66.263834185778364</v>
      </c>
      <c r="Y19" s="6">
        <v>0</v>
      </c>
      <c r="Z19" s="27">
        <v>2.338644086866152</v>
      </c>
      <c r="AA19" s="6">
        <v>0</v>
      </c>
      <c r="AB19" s="51"/>
      <c r="AC19" s="6"/>
      <c r="AD19" s="34">
        <v>4.5828210864197537E-4</v>
      </c>
      <c r="AE19" s="6">
        <v>0</v>
      </c>
      <c r="AF19" s="31">
        <v>0.55468704372444178</v>
      </c>
      <c r="AG19" s="6">
        <v>0</v>
      </c>
      <c r="AH19" s="9">
        <v>7.3724643907778615</v>
      </c>
      <c r="AI19" s="6">
        <v>0</v>
      </c>
    </row>
    <row r="20" spans="1:35">
      <c r="A20" s="1" t="s">
        <v>28</v>
      </c>
      <c r="B20" s="1" t="s">
        <v>29</v>
      </c>
      <c r="C20" s="1" t="s">
        <v>31</v>
      </c>
      <c r="D20" s="2">
        <v>0.74791666666666667</v>
      </c>
      <c r="E20" s="3">
        <f t="shared" ref="E20:E30" si="2">(149+59.22/60)</f>
        <v>149.98699999999999</v>
      </c>
      <c r="F20" s="3">
        <v>-44.989666666666665</v>
      </c>
      <c r="G20" s="1">
        <v>3825</v>
      </c>
      <c r="H20" s="4">
        <v>1482.4772042055677</v>
      </c>
      <c r="I20" s="1">
        <v>0</v>
      </c>
      <c r="J20" s="14">
        <v>2.9090099999999999</v>
      </c>
      <c r="K20" s="6">
        <v>0</v>
      </c>
      <c r="L20" s="18">
        <v>34.554099999999998</v>
      </c>
      <c r="M20" s="6">
        <v>0</v>
      </c>
      <c r="N20" s="7">
        <v>27.53748023861931</v>
      </c>
      <c r="O20" s="6">
        <v>0</v>
      </c>
      <c r="P20" s="27">
        <v>3.7447821122140001</v>
      </c>
      <c r="Q20" s="6">
        <v>0</v>
      </c>
      <c r="R20" s="47">
        <v>166.99992416042448</v>
      </c>
      <c r="S20" s="6">
        <v>0</v>
      </c>
      <c r="T20" s="5">
        <v>36.032252700661303</v>
      </c>
      <c r="U20" s="6">
        <v>0</v>
      </c>
      <c r="V20" s="8">
        <v>0</v>
      </c>
      <c r="W20" s="6">
        <v>0</v>
      </c>
      <c r="X20" s="23">
        <v>79.798466336016531</v>
      </c>
      <c r="Y20" s="6">
        <v>0</v>
      </c>
      <c r="Z20" s="27">
        <v>2.4191669125870674</v>
      </c>
      <c r="AA20" s="6">
        <v>0</v>
      </c>
      <c r="AB20" s="51"/>
      <c r="AC20" s="6"/>
      <c r="AD20" s="34">
        <v>3.8376612480359141E-4</v>
      </c>
      <c r="AE20" s="6">
        <v>0</v>
      </c>
      <c r="AF20" s="31">
        <v>0.44393077346683346</v>
      </c>
      <c r="AG20" s="6">
        <v>0</v>
      </c>
      <c r="AH20" s="9">
        <v>6.8885391667236773</v>
      </c>
      <c r="AI20" s="6">
        <v>0</v>
      </c>
    </row>
    <row r="21" spans="1:35">
      <c r="A21" s="1" t="s">
        <v>28</v>
      </c>
      <c r="B21" s="1" t="s">
        <v>29</v>
      </c>
      <c r="C21" s="1" t="s">
        <v>31</v>
      </c>
      <c r="D21" s="2">
        <v>0.74791666666666667</v>
      </c>
      <c r="E21" s="3">
        <f t="shared" si="2"/>
        <v>149.98699999999999</v>
      </c>
      <c r="F21" s="3">
        <v>-44.989666666666665</v>
      </c>
      <c r="G21" s="1">
        <v>3825</v>
      </c>
      <c r="H21" s="4">
        <v>1728.3392831050537</v>
      </c>
      <c r="I21" s="1">
        <v>0</v>
      </c>
      <c r="J21" s="14">
        <v>2.4148499999999999</v>
      </c>
      <c r="K21" s="6">
        <v>0</v>
      </c>
      <c r="L21" s="18">
        <v>34.627299999999998</v>
      </c>
      <c r="M21" s="6">
        <v>0</v>
      </c>
      <c r="N21" s="7">
        <v>27.639185917350687</v>
      </c>
      <c r="O21" s="6">
        <v>0</v>
      </c>
      <c r="P21" s="27">
        <v>3.9002509226384001</v>
      </c>
      <c r="Q21" s="6">
        <v>0</v>
      </c>
      <c r="R21" s="47">
        <v>164.08515903837207</v>
      </c>
      <c r="S21" s="6">
        <v>0</v>
      </c>
      <c r="T21" s="5">
        <v>35.16801340083078</v>
      </c>
      <c r="U21" s="6">
        <v>0</v>
      </c>
      <c r="V21" s="8">
        <v>0</v>
      </c>
      <c r="W21" s="6">
        <v>0</v>
      </c>
      <c r="X21" s="23">
        <v>82.523026878189341</v>
      </c>
      <c r="Y21" s="6">
        <v>0</v>
      </c>
      <c r="Z21" s="27">
        <v>2.3478070350648168</v>
      </c>
      <c r="AA21" s="6">
        <v>0</v>
      </c>
      <c r="AB21" s="51"/>
      <c r="AC21" s="6"/>
      <c r="AD21" s="34">
        <v>3.4906246329966331E-4</v>
      </c>
      <c r="AE21" s="6">
        <v>0</v>
      </c>
      <c r="AF21" s="31">
        <v>0.43643123904881098</v>
      </c>
      <c r="AG21" s="6">
        <v>0</v>
      </c>
      <c r="AH21" s="9">
        <v>7.5324826315706659</v>
      </c>
      <c r="AI21" s="6">
        <v>0</v>
      </c>
    </row>
    <row r="22" spans="1:35">
      <c r="A22" s="1" t="s">
        <v>28</v>
      </c>
      <c r="B22" s="1" t="s">
        <v>29</v>
      </c>
      <c r="C22" s="1" t="s">
        <v>31</v>
      </c>
      <c r="D22" s="2">
        <v>0.74791666666666667</v>
      </c>
      <c r="E22" s="3">
        <f t="shared" si="2"/>
        <v>149.98699999999999</v>
      </c>
      <c r="F22" s="3">
        <v>-44.989666666666665</v>
      </c>
      <c r="G22" s="1">
        <v>3825</v>
      </c>
      <c r="H22" s="4">
        <v>1975.1176885541138</v>
      </c>
      <c r="I22" s="1">
        <v>0</v>
      </c>
      <c r="J22" s="14">
        <v>2.1863100000000002</v>
      </c>
      <c r="K22" s="6">
        <v>0</v>
      </c>
      <c r="L22" s="18">
        <v>34.683900000000001</v>
      </c>
      <c r="M22" s="6">
        <v>0</v>
      </c>
      <c r="N22" s="7">
        <v>27.703470723548662</v>
      </c>
      <c r="O22" s="6">
        <v>0</v>
      </c>
      <c r="P22" s="27">
        <v>4.0270789473508</v>
      </c>
      <c r="Q22" s="6">
        <v>0</v>
      </c>
      <c r="R22" s="47">
        <v>160.2626383959423</v>
      </c>
      <c r="S22" s="6">
        <v>0</v>
      </c>
      <c r="T22" s="5">
        <v>34.283109054202406</v>
      </c>
      <c r="U22" s="6">
        <v>0</v>
      </c>
      <c r="V22" s="8">
        <v>0</v>
      </c>
      <c r="W22" s="6">
        <v>0</v>
      </c>
      <c r="X22" s="23">
        <v>86.522252824914858</v>
      </c>
      <c r="Y22" s="6">
        <v>0</v>
      </c>
      <c r="Z22" s="27">
        <v>2.2865675676994242</v>
      </c>
      <c r="AA22" s="6">
        <v>0</v>
      </c>
      <c r="AB22" s="51"/>
      <c r="AC22" s="6"/>
      <c r="AD22" s="34">
        <v>3.0070634612794616E-4</v>
      </c>
      <c r="AE22" s="6">
        <v>0</v>
      </c>
      <c r="AF22" s="31">
        <v>0.39341307634543182</v>
      </c>
      <c r="AG22" s="6">
        <v>0</v>
      </c>
      <c r="AH22" s="9">
        <v>8.691041049925861</v>
      </c>
      <c r="AI22" s="6">
        <v>0</v>
      </c>
    </row>
    <row r="23" spans="1:35">
      <c r="A23" s="1" t="s">
        <v>28</v>
      </c>
      <c r="B23" s="1" t="s">
        <v>29</v>
      </c>
      <c r="C23" s="1" t="s">
        <v>31</v>
      </c>
      <c r="D23" s="2">
        <v>0.74791666666666667</v>
      </c>
      <c r="E23" s="3">
        <f t="shared" si="2"/>
        <v>149.98699999999999</v>
      </c>
      <c r="F23" s="3">
        <v>-44.989666666666665</v>
      </c>
      <c r="G23" s="1">
        <v>3825</v>
      </c>
      <c r="H23" s="4">
        <v>2220.440250152797</v>
      </c>
      <c r="I23" s="1">
        <v>0</v>
      </c>
      <c r="J23" s="14">
        <v>2.0039400000000001</v>
      </c>
      <c r="K23" s="6">
        <v>0</v>
      </c>
      <c r="L23" s="18">
        <v>34.718200000000003</v>
      </c>
      <c r="M23" s="6">
        <v>0</v>
      </c>
      <c r="N23" s="7">
        <v>27.745642097032714</v>
      </c>
      <c r="O23" s="6">
        <v>0</v>
      </c>
      <c r="P23" s="27">
        <v>4.1068952969704</v>
      </c>
      <c r="Q23" s="6">
        <v>0</v>
      </c>
      <c r="R23" s="47">
        <v>158.20535168204739</v>
      </c>
      <c r="S23" s="6">
        <v>0</v>
      </c>
      <c r="T23" s="5">
        <v>33.702074382863223</v>
      </c>
      <c r="U23" s="6">
        <v>0</v>
      </c>
      <c r="V23" s="8">
        <v>0</v>
      </c>
      <c r="W23" s="6">
        <v>0</v>
      </c>
      <c r="X23" s="23">
        <v>92.815437017846079</v>
      </c>
      <c r="Y23" s="6">
        <v>0</v>
      </c>
      <c r="Z23" s="27">
        <v>2.2455763470963364</v>
      </c>
      <c r="AA23" s="6">
        <v>0</v>
      </c>
      <c r="AB23" s="51"/>
      <c r="AC23" s="6"/>
      <c r="AD23" s="34">
        <v>2.3059438024691355E-4</v>
      </c>
      <c r="AE23" s="6">
        <v>0</v>
      </c>
      <c r="AF23" s="31">
        <v>0.34852003003754695</v>
      </c>
      <c r="AG23" s="6">
        <v>0</v>
      </c>
      <c r="AH23" s="9">
        <v>7.1154205295804713</v>
      </c>
      <c r="AI23" s="6">
        <v>0</v>
      </c>
    </row>
    <row r="24" spans="1:35">
      <c r="A24" s="1" t="s">
        <v>28</v>
      </c>
      <c r="B24" s="1" t="s">
        <v>29</v>
      </c>
      <c r="C24" s="1" t="s">
        <v>31</v>
      </c>
      <c r="D24" s="2">
        <v>0.74791666666666667</v>
      </c>
      <c r="E24" s="3">
        <f t="shared" si="2"/>
        <v>149.98699999999999</v>
      </c>
      <c r="F24" s="3">
        <v>-44.989666666666665</v>
      </c>
      <c r="G24" s="1">
        <v>3825</v>
      </c>
      <c r="H24" s="4">
        <v>2465.2600116812087</v>
      </c>
      <c r="I24" s="1">
        <v>0</v>
      </c>
      <c r="J24" s="14">
        <v>1.7977399999999999</v>
      </c>
      <c r="K24" s="6">
        <v>0</v>
      </c>
      <c r="L24" s="18">
        <v>34.732500000000002</v>
      </c>
      <c r="M24" s="6">
        <v>0</v>
      </c>
      <c r="N24" s="7">
        <v>27.773225587572824</v>
      </c>
      <c r="O24" s="6">
        <v>0</v>
      </c>
      <c r="P24" s="27">
        <v>4.2788312703487996</v>
      </c>
      <c r="Q24" s="6">
        <v>0</v>
      </c>
      <c r="R24" s="47">
        <v>152.30357007048653</v>
      </c>
      <c r="S24" s="6">
        <v>0</v>
      </c>
      <c r="T24" s="5">
        <v>33.239483564221914</v>
      </c>
      <c r="U24" s="6">
        <v>0</v>
      </c>
      <c r="V24" s="8">
        <v>0</v>
      </c>
      <c r="W24" s="6">
        <v>0</v>
      </c>
      <c r="X24" s="23">
        <v>95.629088991604505</v>
      </c>
      <c r="Y24" s="6">
        <v>0</v>
      </c>
      <c r="Z24" s="27">
        <v>2.2045816180246973</v>
      </c>
      <c r="AA24" s="6">
        <v>0</v>
      </c>
      <c r="AB24" s="51"/>
      <c r="AC24" s="6"/>
      <c r="AD24" s="34">
        <v>2.1535647811447815E-4</v>
      </c>
      <c r="AE24" s="6">
        <v>0</v>
      </c>
      <c r="AF24" s="31">
        <v>0.28644055068836044</v>
      </c>
      <c r="AG24" s="6">
        <v>0</v>
      </c>
      <c r="AH24" s="9">
        <v>7.0514654531088876</v>
      </c>
      <c r="AI24" s="6">
        <v>0</v>
      </c>
    </row>
    <row r="25" spans="1:35">
      <c r="A25" s="1" t="s">
        <v>28</v>
      </c>
      <c r="B25" s="1" t="s">
        <v>29</v>
      </c>
      <c r="C25" s="1" t="s">
        <v>31</v>
      </c>
      <c r="D25" s="2">
        <v>0.74791666666666667</v>
      </c>
      <c r="E25" s="3">
        <f t="shared" si="2"/>
        <v>149.98699999999999</v>
      </c>
      <c r="F25" s="3">
        <v>-44.989666666666665</v>
      </c>
      <c r="G25" s="1">
        <v>3825</v>
      </c>
      <c r="H25" s="4">
        <v>2710.6793639109501</v>
      </c>
      <c r="I25" s="1">
        <v>0</v>
      </c>
      <c r="J25" s="14">
        <v>1.6029500000000001</v>
      </c>
      <c r="K25" s="6">
        <v>0</v>
      </c>
      <c r="L25" s="18">
        <v>34.743000000000002</v>
      </c>
      <c r="M25" s="6">
        <v>0</v>
      </c>
      <c r="N25" s="7">
        <v>27.796383701158675</v>
      </c>
      <c r="O25" s="6">
        <v>0</v>
      </c>
      <c r="P25" s="27">
        <v>4.3750817194655998</v>
      </c>
      <c r="Q25" s="6">
        <v>0</v>
      </c>
      <c r="R25" s="47">
        <v>149.70448176456665</v>
      </c>
      <c r="S25" s="6">
        <v>0</v>
      </c>
      <c r="T25" s="5">
        <v>33.359001496822188</v>
      </c>
      <c r="U25" s="6">
        <v>0</v>
      </c>
      <c r="V25" s="8">
        <v>0</v>
      </c>
      <c r="W25" s="6">
        <v>0</v>
      </c>
      <c r="X25" s="23">
        <v>101.65371870968796</v>
      </c>
      <c r="Y25" s="6">
        <v>0</v>
      </c>
      <c r="Z25" s="27">
        <v>2.2040929354493741</v>
      </c>
      <c r="AA25" s="6">
        <v>0</v>
      </c>
      <c r="AB25" s="51"/>
      <c r="AC25" s="6"/>
      <c r="AD25" s="34">
        <v>2.9427647991021324E-4</v>
      </c>
      <c r="AE25" s="6">
        <v>0</v>
      </c>
      <c r="AF25" s="31">
        <v>0.27503974331550801</v>
      </c>
      <c r="AG25" s="6">
        <v>0</v>
      </c>
      <c r="AH25" s="9">
        <v>6.3217961715467226</v>
      </c>
      <c r="AI25" s="6">
        <v>0</v>
      </c>
    </row>
    <row r="26" spans="1:35">
      <c r="A26" s="1" t="s">
        <v>28</v>
      </c>
      <c r="B26" s="1" t="s">
        <v>29</v>
      </c>
      <c r="C26" s="1" t="s">
        <v>31</v>
      </c>
      <c r="D26" s="2">
        <v>0.74791666666666667</v>
      </c>
      <c r="E26" s="3">
        <f t="shared" si="2"/>
        <v>149.98699999999999</v>
      </c>
      <c r="F26" s="3">
        <v>-44.989666666666665</v>
      </c>
      <c r="G26" s="1">
        <v>3825</v>
      </c>
      <c r="H26" s="4">
        <v>2955.4190154523776</v>
      </c>
      <c r="I26" s="1">
        <v>0</v>
      </c>
      <c r="J26" s="14">
        <v>1.3962300000000001</v>
      </c>
      <c r="K26" s="6">
        <v>0</v>
      </c>
      <c r="L26" s="18">
        <v>34.735399999999998</v>
      </c>
      <c r="M26" s="6">
        <v>0</v>
      </c>
      <c r="N26" s="7">
        <v>27.805385311346299</v>
      </c>
      <c r="O26" s="6">
        <v>0</v>
      </c>
      <c r="P26" s="27">
        <v>4.4401343185715998</v>
      </c>
      <c r="Q26" s="6">
        <v>0</v>
      </c>
      <c r="R26" s="47">
        <v>148.66235483361683</v>
      </c>
      <c r="S26" s="6">
        <v>0</v>
      </c>
      <c r="T26" s="5">
        <v>33.263762436027392</v>
      </c>
      <c r="U26" s="6">
        <v>0</v>
      </c>
      <c r="V26" s="8">
        <v>0</v>
      </c>
      <c r="W26" s="6">
        <v>0</v>
      </c>
      <c r="X26" s="23">
        <v>105.84206493711693</v>
      </c>
      <c r="Y26" s="6">
        <v>0</v>
      </c>
      <c r="Z26" s="27">
        <v>2.204532619067475</v>
      </c>
      <c r="AA26" s="6">
        <v>0</v>
      </c>
      <c r="AB26" s="51"/>
      <c r="AC26" s="6"/>
      <c r="AD26" s="34">
        <v>2.3614344287317619E-4</v>
      </c>
      <c r="AE26" s="6">
        <v>0</v>
      </c>
      <c r="AF26" s="31">
        <v>0.23226276439131802</v>
      </c>
      <c r="AG26" s="6">
        <v>0</v>
      </c>
      <c r="AH26" s="9">
        <v>7.1473980678162636</v>
      </c>
      <c r="AI26" s="6">
        <v>0</v>
      </c>
    </row>
    <row r="27" spans="1:35">
      <c r="A27" s="1" t="s">
        <v>28</v>
      </c>
      <c r="B27" s="1" t="s">
        <v>29</v>
      </c>
      <c r="C27" s="1" t="s">
        <v>31</v>
      </c>
      <c r="D27" s="2">
        <v>0.74791666666666667</v>
      </c>
      <c r="E27" s="3">
        <f t="shared" si="2"/>
        <v>149.98699999999999</v>
      </c>
      <c r="F27" s="3">
        <v>-44.989666666666665</v>
      </c>
      <c r="G27" s="1">
        <v>3825</v>
      </c>
      <c r="H27" s="4">
        <v>3199.2722842382514</v>
      </c>
      <c r="I27" s="1">
        <v>0</v>
      </c>
      <c r="J27" s="14">
        <v>1.2078599999999999</v>
      </c>
      <c r="K27" s="6">
        <v>0</v>
      </c>
      <c r="L27" s="18">
        <v>34.728499999999997</v>
      </c>
      <c r="M27" s="6">
        <v>0</v>
      </c>
      <c r="N27" s="7">
        <v>27.81311709548072</v>
      </c>
      <c r="O27" s="6">
        <v>0</v>
      </c>
      <c r="P27" s="27">
        <v>4.5205061788787999</v>
      </c>
      <c r="Q27" s="6">
        <v>0</v>
      </c>
      <c r="R27" s="47">
        <v>146.78625494947948</v>
      </c>
      <c r="S27" s="6">
        <v>0</v>
      </c>
      <c r="T27" s="5">
        <v>33.363245684076077</v>
      </c>
      <c r="U27" s="6">
        <v>0</v>
      </c>
      <c r="V27" s="8">
        <v>0</v>
      </c>
      <c r="W27" s="6">
        <v>0</v>
      </c>
      <c r="X27" s="23">
        <v>110.1816230204447</v>
      </c>
      <c r="Y27" s="6">
        <v>0</v>
      </c>
      <c r="Z27" s="27">
        <v>2.2037691037884191</v>
      </c>
      <c r="AA27" s="6">
        <v>0</v>
      </c>
      <c r="AB27" s="51"/>
      <c r="AC27" s="6"/>
      <c r="AD27" s="34">
        <v>1.1908464556677891E-4</v>
      </c>
      <c r="AE27" s="6">
        <v>0</v>
      </c>
      <c r="AF27" s="31">
        <v>0.21399713141426782</v>
      </c>
      <c r="AG27" s="6">
        <v>0</v>
      </c>
      <c r="AH27" s="9">
        <v>6.269469290797244</v>
      </c>
      <c r="AI27" s="6">
        <v>0</v>
      </c>
    </row>
    <row r="28" spans="1:35">
      <c r="A28" s="1" t="s">
        <v>28</v>
      </c>
      <c r="B28" s="1" t="s">
        <v>29</v>
      </c>
      <c r="C28" s="1" t="s">
        <v>31</v>
      </c>
      <c r="D28" s="2">
        <v>0.74791666666666667</v>
      </c>
      <c r="E28" s="3">
        <f t="shared" si="2"/>
        <v>149.98699999999999</v>
      </c>
      <c r="F28" s="3">
        <v>-44.989666666666665</v>
      </c>
      <c r="G28" s="1">
        <v>3825</v>
      </c>
      <c r="H28" s="4">
        <v>3443.2307804891216</v>
      </c>
      <c r="I28" s="1">
        <v>0</v>
      </c>
      <c r="J28" s="14">
        <v>1.01325</v>
      </c>
      <c r="K28" s="6">
        <v>0</v>
      </c>
      <c r="L28" s="18">
        <v>34.725000000000001</v>
      </c>
      <c r="M28" s="6">
        <v>0</v>
      </c>
      <c r="N28" s="7">
        <v>27.823528511388758</v>
      </c>
      <c r="O28" s="6">
        <v>0</v>
      </c>
      <c r="P28" s="27">
        <v>4.6101871372392003</v>
      </c>
      <c r="Q28" s="6">
        <v>0</v>
      </c>
      <c r="R28" s="47">
        <v>144.55812651855433</v>
      </c>
      <c r="S28" s="6">
        <v>0</v>
      </c>
      <c r="T28" s="5">
        <v>33.534853685608724</v>
      </c>
      <c r="U28" s="6">
        <v>0</v>
      </c>
      <c r="V28" s="8">
        <v>0</v>
      </c>
      <c r="W28" s="6">
        <v>0</v>
      </c>
      <c r="X28" s="23">
        <v>114.36952919185316</v>
      </c>
      <c r="Y28" s="6">
        <v>0</v>
      </c>
      <c r="Z28" s="27">
        <v>2.2182141158329136</v>
      </c>
      <c r="AA28" s="6">
        <v>0</v>
      </c>
      <c r="AB28" s="51"/>
      <c r="AC28" s="6"/>
      <c r="AD28" s="34">
        <v>2.3138710347923679E-4</v>
      </c>
      <c r="AE28" s="6">
        <v>0</v>
      </c>
      <c r="AF28" s="31">
        <v>0.23095379930795848</v>
      </c>
      <c r="AG28" s="6">
        <v>0</v>
      </c>
      <c r="AH28" s="9">
        <v>6.2520269972140854</v>
      </c>
      <c r="AI28" s="6">
        <v>0</v>
      </c>
    </row>
    <row r="29" spans="1:35">
      <c r="A29" s="1" t="s">
        <v>28</v>
      </c>
      <c r="B29" s="1" t="s">
        <v>29</v>
      </c>
      <c r="C29" s="1" t="s">
        <v>31</v>
      </c>
      <c r="D29" s="2">
        <v>0.74791666666666667</v>
      </c>
      <c r="E29" s="3">
        <f t="shared" si="2"/>
        <v>149.98699999999999</v>
      </c>
      <c r="F29" s="3">
        <v>-44.989666666666665</v>
      </c>
      <c r="G29" s="1">
        <v>3825</v>
      </c>
      <c r="H29" s="4">
        <v>3686.9286806972773</v>
      </c>
      <c r="I29" s="1">
        <v>0</v>
      </c>
      <c r="J29" s="14">
        <v>0.81639700000000004</v>
      </c>
      <c r="K29" s="6">
        <v>0</v>
      </c>
      <c r="L29" s="18">
        <v>34.717500000000001</v>
      </c>
      <c r="M29" s="6">
        <v>0</v>
      </c>
      <c r="N29" s="7">
        <v>27.830362481893872</v>
      </c>
      <c r="O29" s="6">
        <v>0</v>
      </c>
      <c r="P29" s="27">
        <v>4.6584458796699995</v>
      </c>
      <c r="Q29" s="6">
        <v>0</v>
      </c>
      <c r="R29" s="47">
        <v>144.22519900695269</v>
      </c>
      <c r="S29" s="6">
        <v>0</v>
      </c>
      <c r="T29" s="5">
        <v>33.778595878294482</v>
      </c>
      <c r="U29" s="6">
        <v>0</v>
      </c>
      <c r="V29" s="8">
        <v>0</v>
      </c>
      <c r="W29" s="6">
        <v>0</v>
      </c>
      <c r="X29" s="23">
        <v>119.67856964245459</v>
      </c>
      <c r="Y29" s="6">
        <v>0</v>
      </c>
      <c r="Z29" s="27">
        <v>2.2225229333523395</v>
      </c>
      <c r="AA29" s="6">
        <v>0</v>
      </c>
      <c r="AB29" s="51"/>
      <c r="AC29" s="6"/>
      <c r="AD29" s="34">
        <v>1.8928469180695849E-4</v>
      </c>
      <c r="AE29" s="6">
        <v>0</v>
      </c>
      <c r="AF29" s="31">
        <v>0.23805813767209014</v>
      </c>
      <c r="AG29" s="6">
        <v>0</v>
      </c>
      <c r="AH29" s="9">
        <v>8.0485832362794945</v>
      </c>
      <c r="AI29" s="6">
        <v>0</v>
      </c>
    </row>
    <row r="30" spans="1:35">
      <c r="A30" s="1" t="s">
        <v>28</v>
      </c>
      <c r="B30" s="1" t="s">
        <v>29</v>
      </c>
      <c r="C30" s="1" t="s">
        <v>31</v>
      </c>
      <c r="D30" s="2">
        <v>0.74791666666666667</v>
      </c>
      <c r="E30" s="3">
        <f t="shared" si="2"/>
        <v>149.98699999999999</v>
      </c>
      <c r="F30" s="3">
        <v>-44.989666666666665</v>
      </c>
      <c r="G30" s="1">
        <v>3825</v>
      </c>
      <c r="H30" s="4">
        <v>3814.5228915390062</v>
      </c>
      <c r="I30" s="1">
        <v>0</v>
      </c>
      <c r="J30" s="14">
        <v>0.73471699999999995</v>
      </c>
      <c r="K30" s="6">
        <v>0</v>
      </c>
      <c r="L30" s="18">
        <v>34.716299999999997</v>
      </c>
      <c r="M30" s="6">
        <v>0</v>
      </c>
      <c r="N30" s="7">
        <v>27.834584652615604</v>
      </c>
      <c r="O30" s="6">
        <v>0</v>
      </c>
      <c r="P30" s="27">
        <v>4.6871408706144004</v>
      </c>
      <c r="Q30" s="6">
        <v>0</v>
      </c>
      <c r="R30" s="47">
        <v>143.70019504137329</v>
      </c>
      <c r="S30" s="6">
        <v>0</v>
      </c>
      <c r="T30" s="5">
        <v>33.888400382969621</v>
      </c>
      <c r="U30" s="6">
        <v>0</v>
      </c>
      <c r="V30" s="8">
        <v>0</v>
      </c>
      <c r="W30" s="6">
        <v>0</v>
      </c>
      <c r="X30" s="23">
        <v>122.18833504405248</v>
      </c>
      <c r="Y30" s="6">
        <v>0</v>
      </c>
      <c r="Z30" s="27">
        <v>2.2319051294944168</v>
      </c>
      <c r="AA30" s="6">
        <v>0</v>
      </c>
      <c r="AB30" s="51"/>
      <c r="AC30" s="6"/>
      <c r="AD30" s="34">
        <v>5.0320309180695855E-4</v>
      </c>
      <c r="AE30" s="6">
        <v>0</v>
      </c>
      <c r="AF30" s="31">
        <v>0.25315384712173644</v>
      </c>
      <c r="AG30" s="6">
        <v>0</v>
      </c>
      <c r="AH30" s="9">
        <v>8.5573167991216419</v>
      </c>
      <c r="AI30" s="6">
        <v>0</v>
      </c>
    </row>
    <row r="31" spans="1:35">
      <c r="A31" s="1" t="s">
        <v>28</v>
      </c>
      <c r="B31" s="1" t="s">
        <v>32</v>
      </c>
      <c r="C31" s="1" t="s">
        <v>33</v>
      </c>
      <c r="D31" s="2">
        <v>0.65416666666666667</v>
      </c>
      <c r="E31" s="3">
        <f>(150+0.08/60)</f>
        <v>150.00133333333332</v>
      </c>
      <c r="F31" s="3">
        <v>-50.347666666666669</v>
      </c>
      <c r="G31" s="1">
        <v>3166</v>
      </c>
      <c r="H31" s="4">
        <v>0</v>
      </c>
      <c r="I31" s="1">
        <v>0</v>
      </c>
      <c r="J31" s="5">
        <v>8.8000000000000007</v>
      </c>
      <c r="K31" s="6">
        <v>0</v>
      </c>
      <c r="L31" s="18">
        <v>34.329799999999999</v>
      </c>
      <c r="M31" s="6">
        <v>0</v>
      </c>
      <c r="N31" s="7">
        <v>26.625319414513797</v>
      </c>
      <c r="O31" s="6">
        <v>0</v>
      </c>
      <c r="P31" s="27">
        <v>6.6500720694764572</v>
      </c>
      <c r="Q31" s="6">
        <v>0</v>
      </c>
      <c r="R31" s="47">
        <v>-5.9338972191607695</v>
      </c>
      <c r="S31" s="6">
        <v>0</v>
      </c>
      <c r="T31" s="5">
        <v>15.756681388470225</v>
      </c>
      <c r="U31" s="6">
        <v>0</v>
      </c>
      <c r="V31" s="8">
        <v>0.18056044580803704</v>
      </c>
      <c r="W31" s="6">
        <v>0</v>
      </c>
      <c r="X31" s="23">
        <v>0</v>
      </c>
      <c r="Y31" s="6">
        <v>0</v>
      </c>
      <c r="Z31" s="27">
        <v>1.0698238748363984</v>
      </c>
      <c r="AA31" s="6">
        <v>0</v>
      </c>
      <c r="AB31" s="30">
        <v>0.65900000000000003</v>
      </c>
      <c r="AC31" s="6">
        <v>0</v>
      </c>
      <c r="AD31" s="34">
        <v>0.2904839158060607</v>
      </c>
      <c r="AE31" s="6">
        <v>0</v>
      </c>
      <c r="AG31" s="6"/>
      <c r="AH31" s="9">
        <v>86.965865455161122</v>
      </c>
      <c r="AI31" s="6">
        <v>0</v>
      </c>
    </row>
    <row r="32" spans="1:35">
      <c r="A32" s="1" t="s">
        <v>28</v>
      </c>
      <c r="B32" s="1" t="s">
        <v>32</v>
      </c>
      <c r="C32" s="1" t="s">
        <v>33</v>
      </c>
      <c r="D32" s="2">
        <v>0.65416666666666667</v>
      </c>
      <c r="E32" s="3">
        <f t="shared" ref="E32:E41" si="3">(150+0.08/60)</f>
        <v>150.00133333333332</v>
      </c>
      <c r="F32" s="3">
        <v>-50.347666666666669</v>
      </c>
      <c r="G32" s="1">
        <v>3166</v>
      </c>
      <c r="H32" s="4">
        <v>10.436159034561092</v>
      </c>
      <c r="I32" s="1">
        <v>0</v>
      </c>
      <c r="J32" s="14">
        <v>8.6738999999999997</v>
      </c>
      <c r="K32" s="6">
        <v>0</v>
      </c>
      <c r="L32" s="18">
        <v>34.328000000000003</v>
      </c>
      <c r="M32" s="6">
        <v>0</v>
      </c>
      <c r="N32" s="7">
        <v>26.643660309286361</v>
      </c>
      <c r="O32" s="6">
        <v>0</v>
      </c>
      <c r="P32" s="27">
        <v>6.6038010948304251</v>
      </c>
      <c r="Q32" s="6">
        <v>0</v>
      </c>
      <c r="R32" s="47">
        <v>-3.0375463011241095</v>
      </c>
      <c r="S32" s="6">
        <v>0</v>
      </c>
      <c r="T32" s="5">
        <v>15.850536740217063</v>
      </c>
      <c r="U32" s="6">
        <v>0</v>
      </c>
      <c r="V32" s="8">
        <v>0.19069987387455792</v>
      </c>
      <c r="W32" s="6">
        <v>0</v>
      </c>
      <c r="X32" s="23">
        <v>0</v>
      </c>
      <c r="Y32" s="6">
        <v>0</v>
      </c>
      <c r="Z32" s="27">
        <v>1.0620029682795114</v>
      </c>
      <c r="AA32" s="6">
        <v>0</v>
      </c>
      <c r="AB32" s="30">
        <v>0.56699999999999995</v>
      </c>
      <c r="AC32" s="6">
        <v>0</v>
      </c>
      <c r="AD32" s="34">
        <v>0.63782194183434349</v>
      </c>
      <c r="AE32" s="6">
        <v>0</v>
      </c>
      <c r="AG32" s="6"/>
      <c r="AH32" s="9">
        <v>82.082023251876521</v>
      </c>
      <c r="AI32" s="6">
        <v>0</v>
      </c>
    </row>
    <row r="33" spans="1:35">
      <c r="A33" s="1" t="s">
        <v>28</v>
      </c>
      <c r="B33" s="1" t="s">
        <v>32</v>
      </c>
      <c r="C33" s="1" t="s">
        <v>33</v>
      </c>
      <c r="D33" s="2">
        <v>0.65416666666666667</v>
      </c>
      <c r="E33" s="3">
        <f t="shared" si="3"/>
        <v>150.00133333333332</v>
      </c>
      <c r="F33" s="3">
        <v>-50.347666666666669</v>
      </c>
      <c r="G33" s="1">
        <v>3166</v>
      </c>
      <c r="H33" s="4">
        <v>19.661410748878183</v>
      </c>
      <c r="I33" s="1">
        <v>0</v>
      </c>
      <c r="J33" s="14">
        <v>8.6739300000000004</v>
      </c>
      <c r="K33" s="6">
        <v>0</v>
      </c>
      <c r="L33" s="18">
        <v>34.329599999999999</v>
      </c>
      <c r="M33" s="6">
        <v>0</v>
      </c>
      <c r="N33" s="7">
        <v>26.64490974613318</v>
      </c>
      <c r="O33" s="6">
        <v>0</v>
      </c>
      <c r="P33" s="27">
        <v>6.6192430194270671</v>
      </c>
      <c r="Q33" s="6">
        <v>0</v>
      </c>
      <c r="R33" s="47">
        <v>-3.730109063632824</v>
      </c>
      <c r="S33" s="6">
        <v>0</v>
      </c>
      <c r="T33" s="5">
        <v>15.835959107136999</v>
      </c>
      <c r="U33" s="6">
        <v>0</v>
      </c>
      <c r="V33" s="8">
        <v>0.19582979885743701</v>
      </c>
      <c r="W33" s="6">
        <v>0</v>
      </c>
      <c r="X33" s="23">
        <v>1.5771011403769397</v>
      </c>
      <c r="Y33" s="6">
        <v>0</v>
      </c>
      <c r="Z33" s="27">
        <v>1.0691916684826004</v>
      </c>
      <c r="AA33" s="6">
        <v>0</v>
      </c>
      <c r="AB33" s="30">
        <v>0.56699999999999995</v>
      </c>
      <c r="AC33" s="6">
        <v>0</v>
      </c>
      <c r="AD33" s="34">
        <v>0.62803418808484845</v>
      </c>
      <c r="AE33" s="6">
        <v>0</v>
      </c>
      <c r="AG33" s="6"/>
      <c r="AH33" s="9">
        <v>81.384331508550162</v>
      </c>
      <c r="AI33" s="6">
        <v>0</v>
      </c>
    </row>
    <row r="34" spans="1:35">
      <c r="A34" s="1" t="s">
        <v>28</v>
      </c>
      <c r="B34" s="1" t="s">
        <v>32</v>
      </c>
      <c r="C34" s="1" t="s">
        <v>33</v>
      </c>
      <c r="D34" s="2">
        <v>0.65416666666666667</v>
      </c>
      <c r="E34" s="3">
        <f t="shared" si="3"/>
        <v>150.00133333333332</v>
      </c>
      <c r="F34" s="3">
        <v>-50.347666666666669</v>
      </c>
      <c r="G34" s="1">
        <v>3166</v>
      </c>
      <c r="H34" s="4">
        <v>29.024030688785881</v>
      </c>
      <c r="I34" s="1">
        <v>0</v>
      </c>
      <c r="J34" s="14">
        <v>8.6659500000000005</v>
      </c>
      <c r="K34" s="6">
        <v>0</v>
      </c>
      <c r="L34" s="18">
        <v>34.328000000000003</v>
      </c>
      <c r="M34" s="6">
        <v>0</v>
      </c>
      <c r="N34" s="7">
        <v>26.64489987403681</v>
      </c>
      <c r="O34" s="6">
        <v>0</v>
      </c>
      <c r="P34" s="27">
        <v>6.6589354543957855</v>
      </c>
      <c r="Q34" s="6">
        <v>0</v>
      </c>
      <c r="R34" s="47">
        <v>-5.4465995676102352</v>
      </c>
      <c r="S34" s="6">
        <v>0</v>
      </c>
      <c r="T34" s="5">
        <v>15.764358325387551</v>
      </c>
      <c r="U34" s="6">
        <v>0</v>
      </c>
      <c r="V34" s="8">
        <v>0.19091545100177545</v>
      </c>
      <c r="W34" s="6">
        <v>0</v>
      </c>
      <c r="X34" s="23">
        <v>1.7042016459112914</v>
      </c>
      <c r="Y34" s="6">
        <v>0</v>
      </c>
      <c r="Z34" s="27">
        <v>1.0863785844966467</v>
      </c>
      <c r="AA34" s="6">
        <v>0</v>
      </c>
      <c r="AB34" s="30">
        <v>0.50800000000000001</v>
      </c>
      <c r="AC34" s="6">
        <v>0</v>
      </c>
      <c r="AD34" s="34">
        <v>0.62765764454949513</v>
      </c>
      <c r="AE34" s="6">
        <v>0</v>
      </c>
      <c r="AG34" s="6"/>
      <c r="AH34" s="9">
        <v>90.175247474462466</v>
      </c>
      <c r="AI34" s="6">
        <v>0</v>
      </c>
    </row>
    <row r="35" spans="1:35">
      <c r="A35" s="1" t="s">
        <v>28</v>
      </c>
      <c r="B35" s="1" t="s">
        <v>32</v>
      </c>
      <c r="C35" s="1" t="s">
        <v>33</v>
      </c>
      <c r="D35" s="2">
        <v>0.65416666666666667</v>
      </c>
      <c r="E35" s="3">
        <f t="shared" si="3"/>
        <v>150.00133333333332</v>
      </c>
      <c r="F35" s="3">
        <v>-50.347666666666669</v>
      </c>
      <c r="G35" s="1">
        <v>3166</v>
      </c>
      <c r="H35" s="4">
        <v>47.915491292836343</v>
      </c>
      <c r="I35" s="1">
        <v>0</v>
      </c>
      <c r="J35" s="14">
        <v>8.6009700000000002</v>
      </c>
      <c r="K35" s="6">
        <v>0</v>
      </c>
      <c r="L35" s="18">
        <v>34.4758</v>
      </c>
      <c r="M35" s="6">
        <v>0</v>
      </c>
      <c r="N35" s="7">
        <v>26.770883599175249</v>
      </c>
      <c r="O35" s="6">
        <v>0</v>
      </c>
      <c r="P35" s="27">
        <v>6.5418818406322039</v>
      </c>
      <c r="Q35" s="6">
        <v>0</v>
      </c>
      <c r="R35" s="47">
        <v>-6.9882680556645482E-2</v>
      </c>
      <c r="S35" s="6">
        <v>0</v>
      </c>
      <c r="T35" s="5">
        <v>15.218589978524577</v>
      </c>
      <c r="U35" s="6">
        <v>0</v>
      </c>
      <c r="V35" s="8">
        <v>0.21113038773812409</v>
      </c>
      <c r="W35" s="6">
        <v>0</v>
      </c>
      <c r="X35" s="23">
        <v>2.3290748071160996</v>
      </c>
      <c r="Y35" s="6">
        <v>0</v>
      </c>
      <c r="Z35" s="27">
        <v>1.1085505895040169</v>
      </c>
      <c r="AA35" s="6">
        <v>0</v>
      </c>
      <c r="AB35" s="30">
        <v>0.39400000000000002</v>
      </c>
      <c r="AC35" s="6">
        <v>0</v>
      </c>
      <c r="AD35" s="34">
        <v>0.60360166534141424</v>
      </c>
      <c r="AE35" s="6">
        <v>0</v>
      </c>
      <c r="AG35" s="6"/>
      <c r="AH35" s="9">
        <v>77.395860375867713</v>
      </c>
      <c r="AI35" s="6">
        <v>0</v>
      </c>
    </row>
    <row r="36" spans="1:35">
      <c r="A36" s="1" t="s">
        <v>28</v>
      </c>
      <c r="B36" s="1" t="s">
        <v>32</v>
      </c>
      <c r="C36" s="1" t="s">
        <v>33</v>
      </c>
      <c r="D36" s="2">
        <v>0.65416666666666667</v>
      </c>
      <c r="E36" s="3">
        <f t="shared" si="3"/>
        <v>150.00133333333332</v>
      </c>
      <c r="F36" s="3">
        <v>-50.347666666666669</v>
      </c>
      <c r="G36" s="1">
        <v>3166</v>
      </c>
      <c r="H36" s="4">
        <v>73.297617815069401</v>
      </c>
      <c r="I36" s="1">
        <v>0</v>
      </c>
      <c r="J36" s="14">
        <v>8.7711900000000007</v>
      </c>
      <c r="K36" s="6">
        <v>0</v>
      </c>
      <c r="L36" s="18">
        <v>34.552399999999999</v>
      </c>
      <c r="M36" s="6">
        <v>0</v>
      </c>
      <c r="N36" s="7">
        <v>26.804284649461351</v>
      </c>
      <c r="O36" s="6">
        <v>0</v>
      </c>
      <c r="P36" s="27">
        <v>6.4117863022719792</v>
      </c>
      <c r="Q36" s="6">
        <v>0</v>
      </c>
      <c r="R36" s="47">
        <v>4.4774939438912043</v>
      </c>
      <c r="S36" s="6">
        <v>0</v>
      </c>
      <c r="T36" s="5">
        <v>14.595728502542883</v>
      </c>
      <c r="U36" s="6">
        <v>0</v>
      </c>
      <c r="V36" s="8">
        <v>0.25651684008397074</v>
      </c>
      <c r="W36" s="6">
        <v>0</v>
      </c>
      <c r="X36" s="23">
        <v>1.9082976912436207</v>
      </c>
      <c r="Y36" s="6">
        <v>0</v>
      </c>
      <c r="Z36" s="27">
        <v>1.0705953178455623</v>
      </c>
      <c r="AA36" s="6">
        <v>0</v>
      </c>
      <c r="AB36" s="30">
        <v>0.182</v>
      </c>
      <c r="AC36" s="6">
        <v>0</v>
      </c>
      <c r="AD36" s="34">
        <v>0.13173633219393943</v>
      </c>
      <c r="AE36" s="6">
        <v>0</v>
      </c>
      <c r="AG36" s="6"/>
      <c r="AH36" s="9">
        <v>53.255726056775224</v>
      </c>
      <c r="AI36" s="6">
        <v>0</v>
      </c>
    </row>
    <row r="37" spans="1:35">
      <c r="A37" s="1" t="s">
        <v>28</v>
      </c>
      <c r="B37" s="1" t="s">
        <v>32</v>
      </c>
      <c r="C37" s="1" t="s">
        <v>33</v>
      </c>
      <c r="D37" s="2">
        <v>0.65416666666666667</v>
      </c>
      <c r="E37" s="3">
        <f t="shared" si="3"/>
        <v>150.00133333333332</v>
      </c>
      <c r="F37" s="3">
        <v>-50.347666666666669</v>
      </c>
      <c r="G37" s="1">
        <v>3166</v>
      </c>
      <c r="H37" s="4">
        <v>99.149263795767538</v>
      </c>
      <c r="I37" s="1">
        <v>0</v>
      </c>
      <c r="J37" s="14">
        <v>8.6794799999999999</v>
      </c>
      <c r="K37" s="6">
        <v>0</v>
      </c>
      <c r="L37" s="18">
        <v>34.578499999999998</v>
      </c>
      <c r="M37" s="6">
        <v>0</v>
      </c>
      <c r="N37" s="7">
        <v>26.839144531789543</v>
      </c>
      <c r="O37" s="6">
        <v>0</v>
      </c>
      <c r="P37" s="27">
        <v>6.2123871583799808</v>
      </c>
      <c r="Q37" s="6">
        <v>0</v>
      </c>
      <c r="R37" s="47">
        <v>13.931325606083817</v>
      </c>
      <c r="S37" s="6">
        <v>0</v>
      </c>
      <c r="T37" s="5">
        <v>16.092954164879824</v>
      </c>
      <c r="U37" s="6">
        <v>0</v>
      </c>
      <c r="V37" s="8">
        <v>3.5228433589705836E-2</v>
      </c>
      <c r="W37" s="6">
        <v>0</v>
      </c>
      <c r="X37" s="23">
        <v>2.2340317950994955</v>
      </c>
      <c r="Y37" s="6">
        <v>0</v>
      </c>
      <c r="Z37" s="27">
        <v>1.1177617315767243</v>
      </c>
      <c r="AA37" s="6">
        <v>0</v>
      </c>
      <c r="AB37" s="30">
        <v>3.7999999999999999E-2</v>
      </c>
      <c r="AC37" s="6">
        <v>0</v>
      </c>
      <c r="AD37" s="34">
        <v>4.8871387272727267E-2</v>
      </c>
      <c r="AE37" s="6">
        <v>0</v>
      </c>
      <c r="AG37" s="6"/>
      <c r="AH37" s="9">
        <v>35.499471189119028</v>
      </c>
      <c r="AI37" s="6">
        <v>0</v>
      </c>
    </row>
    <row r="38" spans="1:35">
      <c r="A38" s="1" t="s">
        <v>28</v>
      </c>
      <c r="B38" s="1" t="s">
        <v>32</v>
      </c>
      <c r="C38" s="1" t="s">
        <v>33</v>
      </c>
      <c r="D38" s="2">
        <v>0.65416666666666667</v>
      </c>
      <c r="E38" s="3">
        <f t="shared" si="3"/>
        <v>150.00133333333332</v>
      </c>
      <c r="F38" s="3">
        <v>-50.347666666666669</v>
      </c>
      <c r="G38" s="1">
        <v>3166</v>
      </c>
      <c r="H38" s="4">
        <v>123.10324595795942</v>
      </c>
      <c r="I38" s="1">
        <v>0</v>
      </c>
      <c r="J38" s="14">
        <v>8.6639300000000006</v>
      </c>
      <c r="K38" s="6">
        <v>0</v>
      </c>
      <c r="L38" s="18">
        <v>34.585900000000002</v>
      </c>
      <c r="M38" s="6">
        <v>0</v>
      </c>
      <c r="N38" s="7">
        <v>26.847379374949014</v>
      </c>
      <c r="O38" s="6">
        <v>0</v>
      </c>
      <c r="P38" s="27">
        <v>6.1995333882120516</v>
      </c>
      <c r="Q38" s="6">
        <v>0</v>
      </c>
      <c r="R38" s="47">
        <v>14.593403503802676</v>
      </c>
      <c r="S38" s="6">
        <v>0</v>
      </c>
      <c r="T38" s="5">
        <v>15.907483987966254</v>
      </c>
      <c r="U38" s="6">
        <v>0</v>
      </c>
      <c r="V38" s="8">
        <v>2.0141317653410314E-2</v>
      </c>
      <c r="W38" s="6">
        <v>0</v>
      </c>
      <c r="X38" s="23">
        <v>2.2114475610111928</v>
      </c>
      <c r="Y38" s="6">
        <v>0</v>
      </c>
      <c r="Z38" s="27">
        <v>1.1048078251940101</v>
      </c>
      <c r="AA38" s="6">
        <v>0</v>
      </c>
      <c r="AB38" s="30">
        <v>8.0000000000000002E-3</v>
      </c>
      <c r="AC38" s="6">
        <v>0</v>
      </c>
      <c r="AD38" s="34">
        <v>3.359402513939394E-2</v>
      </c>
      <c r="AE38" s="6">
        <v>0</v>
      </c>
      <c r="AG38" s="6"/>
      <c r="AH38" s="9">
        <v>37.080905807325479</v>
      </c>
      <c r="AI38" s="6">
        <v>0</v>
      </c>
    </row>
    <row r="39" spans="1:35">
      <c r="A39" s="1" t="s">
        <v>28</v>
      </c>
      <c r="B39" s="1" t="s">
        <v>32</v>
      </c>
      <c r="C39" s="1" t="s">
        <v>33</v>
      </c>
      <c r="D39" s="2">
        <v>0.65416666666666667</v>
      </c>
      <c r="E39" s="3">
        <f t="shared" si="3"/>
        <v>150.00133333333332</v>
      </c>
      <c r="F39" s="3">
        <v>-50.347666666666669</v>
      </c>
      <c r="G39" s="1">
        <v>3166</v>
      </c>
      <c r="H39" s="4">
        <v>148.82972506199656</v>
      </c>
      <c r="I39" s="1">
        <v>0</v>
      </c>
      <c r="J39" s="14">
        <v>8.6381999999999994</v>
      </c>
      <c r="K39" s="6">
        <v>0</v>
      </c>
      <c r="L39" s="18">
        <v>34.581899999999997</v>
      </c>
      <c r="M39" s="6">
        <v>0</v>
      </c>
      <c r="N39" s="7">
        <v>26.848265281387512</v>
      </c>
      <c r="O39" s="6">
        <v>0</v>
      </c>
      <c r="P39" s="27">
        <v>6.2146753128086925</v>
      </c>
      <c r="Q39" s="6">
        <v>0</v>
      </c>
      <c r="R39" s="47">
        <v>14.093939673781279</v>
      </c>
      <c r="S39" s="6">
        <v>0</v>
      </c>
      <c r="T39" s="5">
        <v>15.985268729529</v>
      </c>
      <c r="U39" s="6">
        <v>0</v>
      </c>
      <c r="V39" s="8">
        <v>0</v>
      </c>
      <c r="W39" s="6">
        <v>0</v>
      </c>
      <c r="X39" s="23">
        <v>2.2883537945037631</v>
      </c>
      <c r="Y39" s="6">
        <v>0</v>
      </c>
      <c r="Z39" s="27">
        <v>1.0818233799793715</v>
      </c>
      <c r="AA39" s="6">
        <v>0</v>
      </c>
      <c r="AB39" s="30">
        <v>4.0000000000000001E-3</v>
      </c>
      <c r="AC39" s="6">
        <v>0</v>
      </c>
      <c r="AD39" s="34">
        <v>1.1963424236999368E-2</v>
      </c>
      <c r="AE39" s="6">
        <v>0</v>
      </c>
      <c r="AG39" s="6"/>
      <c r="AH39" s="9">
        <v>32.894755347367237</v>
      </c>
      <c r="AI39" s="6">
        <v>0</v>
      </c>
    </row>
    <row r="40" spans="1:35">
      <c r="A40" s="1" t="s">
        <v>28</v>
      </c>
      <c r="B40" s="1" t="s">
        <v>32</v>
      </c>
      <c r="C40" s="1" t="s">
        <v>33</v>
      </c>
      <c r="D40" s="2">
        <v>0.65416666666666667</v>
      </c>
      <c r="E40" s="3">
        <f t="shared" si="3"/>
        <v>150.00133333333332</v>
      </c>
      <c r="F40" s="3">
        <v>-50.347666666666669</v>
      </c>
      <c r="G40" s="1">
        <v>3166</v>
      </c>
      <c r="H40" s="4">
        <v>197.92369318569101</v>
      </c>
      <c r="I40" s="1">
        <v>0</v>
      </c>
      <c r="J40" s="14">
        <v>8.4881399999999996</v>
      </c>
      <c r="K40" s="6">
        <v>0</v>
      </c>
      <c r="L40" s="18">
        <v>34.568800000000003</v>
      </c>
      <c r="M40" s="6">
        <v>0</v>
      </c>
      <c r="N40" s="7">
        <v>26.861304933461497</v>
      </c>
      <c r="O40" s="6">
        <v>0</v>
      </c>
      <c r="P40" s="27">
        <v>6.1889756503128091</v>
      </c>
      <c r="Q40" s="6">
        <v>0</v>
      </c>
      <c r="R40" s="47" t="s">
        <v>4</v>
      </c>
      <c r="S40" s="6">
        <v>0</v>
      </c>
      <c r="T40" s="5">
        <v>16.606248620145852</v>
      </c>
      <c r="U40" s="6">
        <v>0</v>
      </c>
      <c r="V40" s="8">
        <v>0</v>
      </c>
      <c r="W40" s="6">
        <v>0</v>
      </c>
      <c r="X40" s="23">
        <v>2.6134462901965372</v>
      </c>
      <c r="Y40" s="6">
        <v>0</v>
      </c>
      <c r="Z40" s="27">
        <v>1.1138848509035411</v>
      </c>
      <c r="AA40" s="6">
        <v>0</v>
      </c>
      <c r="AB40" s="30">
        <v>7.0000000000000001E-3</v>
      </c>
      <c r="AC40" s="6">
        <v>0</v>
      </c>
      <c r="AD40" s="34">
        <v>2.6484495145581688E-3</v>
      </c>
      <c r="AE40" s="6">
        <v>0</v>
      </c>
      <c r="AG40" s="6"/>
      <c r="AH40" s="9">
        <v>36.708803544218085</v>
      </c>
      <c r="AI40" s="6">
        <v>0</v>
      </c>
    </row>
    <row r="41" spans="1:35">
      <c r="A41" s="1" t="s">
        <v>28</v>
      </c>
      <c r="B41" s="1" t="s">
        <v>32</v>
      </c>
      <c r="C41" s="1" t="s">
        <v>33</v>
      </c>
      <c r="D41" s="2">
        <v>0.65416666666666667</v>
      </c>
      <c r="E41" s="3">
        <f t="shared" si="3"/>
        <v>150.00133333333332</v>
      </c>
      <c r="F41" s="3">
        <v>-50.347666666666669</v>
      </c>
      <c r="G41" s="1">
        <v>3166</v>
      </c>
      <c r="H41" s="4">
        <v>299.45612086207325</v>
      </c>
      <c r="I41" s="1">
        <v>0</v>
      </c>
      <c r="J41" s="14">
        <v>8.1110900000000008</v>
      </c>
      <c r="K41" s="6">
        <v>0</v>
      </c>
      <c r="L41" s="18">
        <v>34.511600000000001</v>
      </c>
      <c r="M41" s="6">
        <v>0</v>
      </c>
      <c r="N41" s="7">
        <v>26.873900689633956</v>
      </c>
      <c r="O41" s="6">
        <v>0</v>
      </c>
      <c r="P41" s="27">
        <v>6.2591191471847223</v>
      </c>
      <c r="Q41" s="6">
        <v>0</v>
      </c>
      <c r="R41" s="47">
        <v>15.745979309874087</v>
      </c>
      <c r="S41" s="6">
        <v>0</v>
      </c>
      <c r="T41" s="5">
        <v>17.542887305902589</v>
      </c>
      <c r="U41" s="6">
        <v>0</v>
      </c>
      <c r="V41" s="8">
        <v>0</v>
      </c>
      <c r="W41" s="6">
        <v>0</v>
      </c>
      <c r="X41" s="23">
        <v>2.7893810026866994</v>
      </c>
      <c r="Y41" s="6">
        <v>0</v>
      </c>
      <c r="Z41" s="27">
        <v>1.1709350374762653</v>
      </c>
      <c r="AA41" s="6">
        <v>0</v>
      </c>
      <c r="AB41" s="30"/>
      <c r="AC41" s="6"/>
      <c r="AD41" s="34">
        <v>7.5960070565797835E-3</v>
      </c>
      <c r="AE41" s="6">
        <v>0</v>
      </c>
      <c r="AG41" s="6"/>
      <c r="AH41" s="9">
        <v>25.278287149387662</v>
      </c>
      <c r="AI41" s="6">
        <v>0</v>
      </c>
    </row>
    <row r="42" spans="1:35">
      <c r="A42" s="1" t="s">
        <v>28</v>
      </c>
      <c r="B42" s="1" t="s">
        <v>32</v>
      </c>
      <c r="C42" s="1" t="s">
        <v>33</v>
      </c>
      <c r="D42" s="2">
        <v>0.52430555555555558</v>
      </c>
      <c r="E42" s="3">
        <f>(150+0.26/60)</f>
        <v>150.00433333333334</v>
      </c>
      <c r="F42" s="3">
        <v>-50.347999999999999</v>
      </c>
      <c r="G42" s="1">
        <v>3180</v>
      </c>
      <c r="H42" s="4">
        <v>395.67738358351176</v>
      </c>
      <c r="I42" s="1">
        <v>0</v>
      </c>
      <c r="J42" s="14">
        <v>6.6902999999999997</v>
      </c>
      <c r="K42" s="6">
        <v>0</v>
      </c>
      <c r="L42" s="18">
        <v>34.274799999999999</v>
      </c>
      <c r="M42" s="6">
        <v>0</v>
      </c>
      <c r="N42" s="7">
        <v>26.889813540441082</v>
      </c>
      <c r="O42" s="6">
        <v>0</v>
      </c>
      <c r="P42" s="27">
        <v>6.2421294369443538</v>
      </c>
      <c r="Q42" s="6">
        <v>0</v>
      </c>
      <c r="R42" s="47">
        <v>26.8110907951787</v>
      </c>
      <c r="S42" s="6">
        <v>0</v>
      </c>
      <c r="T42" s="5">
        <v>21.58784763561836</v>
      </c>
      <c r="U42" s="6">
        <v>0</v>
      </c>
      <c r="V42" s="8">
        <v>0</v>
      </c>
      <c r="W42" s="6">
        <v>0</v>
      </c>
      <c r="X42" s="23">
        <v>4.2923092007796608</v>
      </c>
      <c r="Y42" s="6">
        <v>0</v>
      </c>
      <c r="Z42" s="27">
        <v>1.4075725980384246</v>
      </c>
      <c r="AA42" s="6">
        <v>0</v>
      </c>
      <c r="AB42" s="51"/>
      <c r="AC42" s="6"/>
      <c r="AD42" s="34">
        <v>4.8221255131818174E-3</v>
      </c>
      <c r="AE42" s="6">
        <v>0</v>
      </c>
      <c r="AG42" s="6"/>
      <c r="AH42" s="9">
        <v>30.435391952141767</v>
      </c>
      <c r="AI42" s="6">
        <v>0</v>
      </c>
    </row>
    <row r="43" spans="1:35">
      <c r="A43" s="1" t="s">
        <v>28</v>
      </c>
      <c r="B43" s="1" t="s">
        <v>32</v>
      </c>
      <c r="C43" s="1" t="s">
        <v>33</v>
      </c>
      <c r="D43" s="2">
        <v>0.52430555555555558</v>
      </c>
      <c r="E43" s="3">
        <f t="shared" ref="E43:E48" si="4">(150+0.26/60)</f>
        <v>150.00433333333334</v>
      </c>
      <c r="F43" s="3">
        <v>-50.347999999999999</v>
      </c>
      <c r="G43" s="1">
        <v>3180</v>
      </c>
      <c r="H43" s="4">
        <v>494.84253144070789</v>
      </c>
      <c r="I43" s="1">
        <v>0</v>
      </c>
      <c r="J43" s="14"/>
      <c r="K43" s="6">
        <v>0</v>
      </c>
      <c r="L43" s="16"/>
      <c r="M43" s="6">
        <v>0</v>
      </c>
      <c r="N43" s="7"/>
      <c r="O43" s="6">
        <v>0</v>
      </c>
      <c r="P43" s="27">
        <v>5.3708003045768855</v>
      </c>
      <c r="Q43" s="6">
        <v>0</v>
      </c>
      <c r="R43" s="47"/>
      <c r="S43" s="6">
        <v>0</v>
      </c>
      <c r="T43" s="5">
        <v>25.236089475501434</v>
      </c>
      <c r="U43" s="6">
        <v>0</v>
      </c>
      <c r="V43" s="8">
        <v>0</v>
      </c>
      <c r="W43" s="6">
        <v>0</v>
      </c>
      <c r="X43" s="23">
        <v>10.91822446462997</v>
      </c>
      <c r="Y43" s="6">
        <v>0</v>
      </c>
      <c r="Z43" s="27">
        <v>1.6289053424056643</v>
      </c>
      <c r="AA43" s="6">
        <v>0</v>
      </c>
      <c r="AB43" s="51"/>
      <c r="AC43" s="6"/>
      <c r="AD43" s="34">
        <v>1.8781595181818183E-3</v>
      </c>
      <c r="AE43" s="6">
        <v>0</v>
      </c>
      <c r="AG43" s="6"/>
      <c r="AH43" s="9">
        <v>20.138624640216719</v>
      </c>
      <c r="AI43" s="6">
        <v>0</v>
      </c>
    </row>
    <row r="44" spans="1:35">
      <c r="A44" s="1" t="s">
        <v>28</v>
      </c>
      <c r="B44" s="1" t="s">
        <v>32</v>
      </c>
      <c r="C44" s="1" t="s">
        <v>33</v>
      </c>
      <c r="D44" s="2">
        <v>0.52430555555555558</v>
      </c>
      <c r="E44" s="3">
        <f t="shared" si="4"/>
        <v>150.00433333333334</v>
      </c>
      <c r="F44" s="3">
        <v>-50.347999999999999</v>
      </c>
      <c r="G44" s="1">
        <v>3180</v>
      </c>
      <c r="H44" s="4">
        <v>594.10832952125054</v>
      </c>
      <c r="I44" s="1">
        <v>0</v>
      </c>
      <c r="J44" s="14">
        <v>5.7710999999999997</v>
      </c>
      <c r="K44" s="6">
        <v>0</v>
      </c>
      <c r="L44" s="18">
        <v>34.344900000000003</v>
      </c>
      <c r="M44" s="6">
        <v>0</v>
      </c>
      <c r="N44" s="7">
        <v>27.06384662044502</v>
      </c>
      <c r="O44" s="6">
        <v>0</v>
      </c>
      <c r="P44" s="27">
        <v>5.08975678300955</v>
      </c>
      <c r="Q44" s="6">
        <v>0</v>
      </c>
      <c r="R44" s="47">
        <v>84.809750291659782</v>
      </c>
      <c r="S44" s="6">
        <v>0</v>
      </c>
      <c r="T44" s="5">
        <v>28.067334595143016</v>
      </c>
      <c r="U44" s="6">
        <v>0</v>
      </c>
      <c r="V44" s="8">
        <v>0</v>
      </c>
      <c r="W44" s="6">
        <v>0</v>
      </c>
      <c r="X44" s="23">
        <v>16.797571798337763</v>
      </c>
      <c r="Y44" s="6">
        <v>0</v>
      </c>
      <c r="Z44" s="27">
        <v>1.8055448984913891</v>
      </c>
      <c r="AA44" s="6">
        <v>0</v>
      </c>
      <c r="AB44" s="51"/>
      <c r="AC44" s="6"/>
      <c r="AD44" s="34">
        <v>2.4557872104545454E-3</v>
      </c>
      <c r="AE44" s="6">
        <v>0</v>
      </c>
      <c r="AG44" s="6"/>
      <c r="AH44" s="9">
        <v>17.12692194819121</v>
      </c>
      <c r="AI44" s="6">
        <v>0</v>
      </c>
    </row>
    <row r="45" spans="1:35">
      <c r="A45" s="1" t="s">
        <v>28</v>
      </c>
      <c r="B45" s="1" t="s">
        <v>32</v>
      </c>
      <c r="C45" s="1" t="s">
        <v>33</v>
      </c>
      <c r="D45" s="2">
        <v>0.52430555555555558</v>
      </c>
      <c r="E45" s="3">
        <f t="shared" si="4"/>
        <v>150.00433333333334</v>
      </c>
      <c r="F45" s="3">
        <v>-50.347999999999999</v>
      </c>
      <c r="G45" s="1">
        <v>3180</v>
      </c>
      <c r="H45" s="4">
        <v>790.74024035736556</v>
      </c>
      <c r="I45" s="1">
        <v>0</v>
      </c>
      <c r="J45" s="14">
        <v>4.3106799999999996</v>
      </c>
      <c r="K45" s="6">
        <v>0</v>
      </c>
      <c r="L45" s="18">
        <v>34.322400000000002</v>
      </c>
      <c r="M45" s="6">
        <v>0</v>
      </c>
      <c r="N45" s="7">
        <v>27.214618602021574</v>
      </c>
      <c r="O45" s="6">
        <v>0</v>
      </c>
      <c r="P45" s="27">
        <v>4.8781909944023703</v>
      </c>
      <c r="Q45" s="6">
        <v>0</v>
      </c>
      <c r="R45" s="47">
        <v>105.49109085299517</v>
      </c>
      <c r="S45" s="6">
        <v>0</v>
      </c>
      <c r="T45" s="5">
        <v>31.709464613854692</v>
      </c>
      <c r="U45" s="6">
        <v>0</v>
      </c>
      <c r="V45" s="8">
        <v>0</v>
      </c>
      <c r="W45" s="6">
        <v>0</v>
      </c>
      <c r="X45" s="23">
        <v>28.658180430475632</v>
      </c>
      <c r="Y45" s="6">
        <v>0</v>
      </c>
      <c r="Z45" s="27">
        <v>2.0630251902193559</v>
      </c>
      <c r="AA45" s="6">
        <v>0</v>
      </c>
      <c r="AB45" s="51"/>
      <c r="AC45" s="6"/>
      <c r="AD45" s="34">
        <v>7.9059278863636369E-4</v>
      </c>
      <c r="AE45" s="6">
        <v>0</v>
      </c>
      <c r="AG45" s="6"/>
      <c r="AH45" s="9">
        <v>12.876816411761387</v>
      </c>
      <c r="AI45" s="6">
        <v>0</v>
      </c>
    </row>
    <row r="46" spans="1:35">
      <c r="A46" s="1" t="s">
        <v>28</v>
      </c>
      <c r="B46" s="1" t="s">
        <v>32</v>
      </c>
      <c r="C46" s="1" t="s">
        <v>33</v>
      </c>
      <c r="D46" s="2">
        <v>0.52430555555555558</v>
      </c>
      <c r="E46" s="3">
        <f t="shared" si="4"/>
        <v>150.00433333333334</v>
      </c>
      <c r="F46" s="3">
        <v>-50.347999999999999</v>
      </c>
      <c r="G46" s="1">
        <v>3180</v>
      </c>
      <c r="H46" s="4">
        <v>987.34097440663709</v>
      </c>
      <c r="I46" s="1">
        <v>0</v>
      </c>
      <c r="J46" s="14">
        <v>3.5059999999999998</v>
      </c>
      <c r="K46" s="6">
        <v>0</v>
      </c>
      <c r="L46" s="18">
        <v>34.340899999999998</v>
      </c>
      <c r="M46" s="6">
        <v>0</v>
      </c>
      <c r="N46" s="7">
        <v>27.311416474094585</v>
      </c>
      <c r="O46" s="6">
        <v>0</v>
      </c>
      <c r="P46" s="27">
        <v>4.7372026012512354</v>
      </c>
      <c r="Q46" s="6">
        <v>0</v>
      </c>
      <c r="R46" s="47">
        <v>118.21953214992081</v>
      </c>
      <c r="S46" s="6">
        <v>0</v>
      </c>
      <c r="T46" s="5">
        <v>33.904325696787708</v>
      </c>
      <c r="U46" s="6">
        <v>0</v>
      </c>
      <c r="V46" s="8">
        <v>0</v>
      </c>
      <c r="W46" s="6">
        <v>0</v>
      </c>
      <c r="X46" s="23">
        <v>40.807467886598531</v>
      </c>
      <c r="Y46" s="6">
        <v>0</v>
      </c>
      <c r="Z46" s="27">
        <v>2.2103250666496184</v>
      </c>
      <c r="AA46" s="6">
        <v>0</v>
      </c>
      <c r="AB46" s="51"/>
      <c r="AC46" s="6"/>
      <c r="AD46" s="34">
        <v>7.7251572622727264E-4</v>
      </c>
      <c r="AE46" s="6">
        <v>0</v>
      </c>
      <c r="AG46" s="6"/>
      <c r="AH46" s="9">
        <v>10.911651334725436</v>
      </c>
      <c r="AI46" s="6">
        <v>0</v>
      </c>
    </row>
    <row r="47" spans="1:35">
      <c r="A47" s="1" t="s">
        <v>28</v>
      </c>
      <c r="B47" s="1" t="s">
        <v>32</v>
      </c>
      <c r="C47" s="1" t="s">
        <v>33</v>
      </c>
      <c r="D47" s="2">
        <v>0.52430555555555558</v>
      </c>
      <c r="E47" s="3">
        <f t="shared" si="4"/>
        <v>150.00433333333334</v>
      </c>
      <c r="F47" s="3">
        <v>-50.347999999999999</v>
      </c>
      <c r="G47" s="1">
        <v>3180</v>
      </c>
      <c r="H47" s="4">
        <v>1235.3740344632929</v>
      </c>
      <c r="I47" s="1">
        <v>0</v>
      </c>
      <c r="J47" s="14">
        <v>2.7870499999999998</v>
      </c>
      <c r="K47" s="6">
        <v>0</v>
      </c>
      <c r="L47" s="18">
        <v>34.4452</v>
      </c>
      <c r="M47" s="6">
        <v>0</v>
      </c>
      <c r="N47" s="7">
        <v>27.461403561384941</v>
      </c>
      <c r="O47" s="6">
        <v>0</v>
      </c>
      <c r="P47" s="27">
        <v>4.2708940401712212</v>
      </c>
      <c r="Q47" s="6">
        <v>0</v>
      </c>
      <c r="R47" s="47">
        <v>144.78331055549461</v>
      </c>
      <c r="S47" s="6">
        <v>0</v>
      </c>
      <c r="T47" s="5">
        <v>35.783711495806671</v>
      </c>
      <c r="U47" s="6">
        <v>0</v>
      </c>
      <c r="V47" s="8">
        <v>0</v>
      </c>
      <c r="W47" s="6">
        <v>0</v>
      </c>
      <c r="X47" s="23">
        <v>58.781503623417962</v>
      </c>
      <c r="Y47" s="6">
        <v>0</v>
      </c>
      <c r="Z47" s="27">
        <v>2.3579333324017577</v>
      </c>
      <c r="AA47" s="6">
        <v>0</v>
      </c>
      <c r="AB47" s="51"/>
      <c r="AC47" s="6"/>
      <c r="AD47" s="34">
        <v>5.4061742636363631E-4</v>
      </c>
      <c r="AE47" s="6">
        <v>0</v>
      </c>
      <c r="AG47" s="6"/>
      <c r="AH47" s="9">
        <v>10.946535921891755</v>
      </c>
      <c r="AI47" s="6">
        <v>0</v>
      </c>
    </row>
    <row r="48" spans="1:35">
      <c r="A48" s="1" t="s">
        <v>28</v>
      </c>
      <c r="B48" s="1" t="s">
        <v>32</v>
      </c>
      <c r="C48" s="1" t="s">
        <v>33</v>
      </c>
      <c r="D48" s="2">
        <v>0.52430555555555558</v>
      </c>
      <c r="E48" s="3">
        <f t="shared" si="4"/>
        <v>150.00433333333334</v>
      </c>
      <c r="F48" s="3">
        <v>-50.347999999999999</v>
      </c>
      <c r="G48" s="1">
        <v>3180</v>
      </c>
      <c r="H48" s="4">
        <v>1481.8468636069717</v>
      </c>
      <c r="I48" s="1">
        <v>0</v>
      </c>
      <c r="J48" s="14">
        <v>2.56203</v>
      </c>
      <c r="K48" s="6">
        <v>0</v>
      </c>
      <c r="L48" s="18">
        <v>34.558700000000002</v>
      </c>
      <c r="M48" s="6">
        <v>0</v>
      </c>
      <c r="N48" s="7">
        <v>27.571770217849689</v>
      </c>
      <c r="O48" s="6">
        <v>0</v>
      </c>
      <c r="P48" s="27">
        <v>3.9504511689166941</v>
      </c>
      <c r="Q48" s="6">
        <v>0</v>
      </c>
      <c r="R48" s="47">
        <v>160.74171325589919</v>
      </c>
      <c r="S48" s="6">
        <v>0</v>
      </c>
      <c r="T48" s="5">
        <v>35.580821617972418</v>
      </c>
      <c r="U48" s="6">
        <v>0</v>
      </c>
      <c r="V48" s="8">
        <v>0</v>
      </c>
      <c r="W48" s="6">
        <v>0</v>
      </c>
      <c r="X48" s="23">
        <v>69.430010775596415</v>
      </c>
      <c r="Y48" s="6">
        <v>0</v>
      </c>
      <c r="Z48" s="27">
        <v>2.3393339777752065</v>
      </c>
      <c r="AA48" s="6">
        <v>0</v>
      </c>
      <c r="AB48" s="51"/>
      <c r="AC48" s="6"/>
      <c r="AD48" s="34">
        <v>3.015221904545455E-4</v>
      </c>
      <c r="AE48" s="6">
        <v>0</v>
      </c>
      <c r="AG48" s="6"/>
      <c r="AH48" s="9">
        <v>10.1412833681359</v>
      </c>
      <c r="AI48" s="6">
        <v>0</v>
      </c>
    </row>
    <row r="49" spans="1:35">
      <c r="A49" s="1" t="s">
        <v>28</v>
      </c>
      <c r="B49" s="1" t="s">
        <v>32</v>
      </c>
      <c r="C49" s="1" t="s">
        <v>33</v>
      </c>
      <c r="D49" s="2">
        <v>0.18263888888888891</v>
      </c>
      <c r="E49" s="3">
        <f>(150+1.11/60)</f>
        <v>150.01849999999999</v>
      </c>
      <c r="F49" s="3">
        <v>-50.343833333333336</v>
      </c>
      <c r="G49" s="1">
        <v>3211</v>
      </c>
      <c r="H49" s="4">
        <v>1728.7507697839601</v>
      </c>
      <c r="I49" s="1">
        <v>0</v>
      </c>
      <c r="J49" s="14">
        <v>2.3436300000000001</v>
      </c>
      <c r="K49" s="6">
        <v>0</v>
      </c>
      <c r="L49" s="18">
        <v>34.651800000000001</v>
      </c>
      <c r="M49" s="6">
        <v>0</v>
      </c>
      <c r="N49" s="7">
        <v>27.664772957461082</v>
      </c>
      <c r="O49" s="6">
        <v>0</v>
      </c>
      <c r="P49" s="27">
        <v>4.034698419492921</v>
      </c>
      <c r="Q49" s="6">
        <v>0</v>
      </c>
      <c r="R49" s="47">
        <v>158.63870509467031</v>
      </c>
      <c r="S49" s="6">
        <v>0</v>
      </c>
      <c r="T49" s="5">
        <v>34.556570465649848</v>
      </c>
      <c r="U49" s="6">
        <v>0</v>
      </c>
      <c r="V49" s="8">
        <v>0</v>
      </c>
      <c r="W49" s="6">
        <v>0</v>
      </c>
      <c r="X49" s="23">
        <v>75.625449468059415</v>
      </c>
      <c r="Y49" s="6">
        <v>0</v>
      </c>
      <c r="Z49" s="27">
        <v>2.265093114682486</v>
      </c>
      <c r="AA49" s="6">
        <v>0</v>
      </c>
      <c r="AB49" s="51"/>
      <c r="AC49" s="6"/>
      <c r="AD49" s="34">
        <v>2.3941766083916081E-4</v>
      </c>
      <c r="AE49" s="6">
        <v>0</v>
      </c>
      <c r="AG49" s="6"/>
      <c r="AH49" s="9">
        <v>9.8360432304306116</v>
      </c>
      <c r="AI49" s="6">
        <v>0</v>
      </c>
    </row>
    <row r="50" spans="1:35">
      <c r="A50" s="1" t="s">
        <v>28</v>
      </c>
      <c r="B50" s="1" t="s">
        <v>32</v>
      </c>
      <c r="C50" s="1" t="s">
        <v>33</v>
      </c>
      <c r="D50" s="2">
        <v>0.18263888888888891</v>
      </c>
      <c r="E50" s="3">
        <f t="shared" ref="E50:E60" si="5">(150+1.11/60)</f>
        <v>150.01849999999999</v>
      </c>
      <c r="F50" s="3">
        <v>-50.343833333333336</v>
      </c>
      <c r="G50" s="1">
        <v>3211</v>
      </c>
      <c r="H50" s="4">
        <v>1974.2477052099459</v>
      </c>
      <c r="I50" s="1">
        <v>0</v>
      </c>
      <c r="J50" s="14">
        <v>2.1832799999999999</v>
      </c>
      <c r="K50" s="6">
        <v>0</v>
      </c>
      <c r="L50" s="18">
        <v>34.705100000000002</v>
      </c>
      <c r="M50" s="6">
        <v>0</v>
      </c>
      <c r="N50" s="7">
        <v>27.720694474324546</v>
      </c>
      <c r="O50" s="6">
        <v>0</v>
      </c>
      <c r="P50" s="27">
        <v>4.2267532927230818</v>
      </c>
      <c r="Q50" s="6">
        <v>0</v>
      </c>
      <c r="R50" s="47">
        <v>151.32636033112547</v>
      </c>
      <c r="S50" s="6">
        <v>0</v>
      </c>
      <c r="T50" s="5">
        <v>33.413644849891469</v>
      </c>
      <c r="U50" s="6">
        <v>0</v>
      </c>
      <c r="V50" s="8">
        <v>0</v>
      </c>
      <c r="W50" s="6">
        <v>0</v>
      </c>
      <c r="X50" s="23">
        <v>78.952467226027125</v>
      </c>
      <c r="Y50" s="6">
        <v>0</v>
      </c>
      <c r="Z50" s="27">
        <v>2.1754766243681778</v>
      </c>
      <c r="AA50" s="6">
        <v>0</v>
      </c>
      <c r="AB50" s="51"/>
      <c r="AC50" s="6"/>
      <c r="AD50" s="34">
        <v>2.8739266107226114E-4</v>
      </c>
      <c r="AE50" s="6">
        <v>0</v>
      </c>
      <c r="AG50" s="6"/>
      <c r="AH50" s="9">
        <v>8.3970540098199695</v>
      </c>
      <c r="AI50" s="6">
        <v>0</v>
      </c>
    </row>
    <row r="51" spans="1:35">
      <c r="A51" s="1" t="s">
        <v>28</v>
      </c>
      <c r="B51" s="1" t="s">
        <v>32</v>
      </c>
      <c r="C51" s="1" t="s">
        <v>33</v>
      </c>
      <c r="D51" s="2">
        <v>0.18263888888888891</v>
      </c>
      <c r="E51" s="3">
        <f t="shared" si="5"/>
        <v>150.01849999999999</v>
      </c>
      <c r="F51" s="3">
        <v>-50.343833333333336</v>
      </c>
      <c r="G51" s="1">
        <v>3211</v>
      </c>
      <c r="H51" s="4">
        <v>2220.0127295421671</v>
      </c>
      <c r="I51" s="1">
        <v>0</v>
      </c>
      <c r="J51" s="14">
        <v>1.95465</v>
      </c>
      <c r="K51" s="6">
        <v>0</v>
      </c>
      <c r="L51" s="18">
        <v>34.739199999999997</v>
      </c>
      <c r="M51" s="6">
        <v>0</v>
      </c>
      <c r="N51" s="7">
        <v>27.766374338803416</v>
      </c>
      <c r="O51" s="6">
        <v>0</v>
      </c>
      <c r="P51" s="27">
        <v>4.3769622900889047</v>
      </c>
      <c r="Q51" s="6">
        <v>0</v>
      </c>
      <c r="R51" s="47">
        <v>146.53086129380125</v>
      </c>
      <c r="S51" s="6">
        <v>0</v>
      </c>
      <c r="T51" s="5">
        <v>32.647934808753064</v>
      </c>
      <c r="U51" s="6">
        <v>0</v>
      </c>
      <c r="V51" s="8">
        <v>0</v>
      </c>
      <c r="W51" s="6">
        <v>0</v>
      </c>
      <c r="X51" s="23">
        <v>85.930270284244187</v>
      </c>
      <c r="Y51" s="6">
        <v>0</v>
      </c>
      <c r="Z51" s="27">
        <v>2.1463820629237294</v>
      </c>
      <c r="AA51" s="6">
        <v>0</v>
      </c>
      <c r="AB51" s="51"/>
      <c r="AC51" s="6"/>
      <c r="AD51" s="34"/>
      <c r="AE51" s="6"/>
      <c r="AG51" s="6"/>
      <c r="AI51" s="6"/>
    </row>
    <row r="52" spans="1:35">
      <c r="A52" s="1" t="s">
        <v>28</v>
      </c>
      <c r="B52" s="1" t="s">
        <v>32</v>
      </c>
      <c r="C52" s="1" t="s">
        <v>33</v>
      </c>
      <c r="D52" s="2">
        <v>0.18263888888888891</v>
      </c>
      <c r="E52" s="3">
        <f t="shared" si="5"/>
        <v>150.01849999999999</v>
      </c>
      <c r="F52" s="3">
        <v>-50.343833333333336</v>
      </c>
      <c r="G52" s="1">
        <v>3211</v>
      </c>
      <c r="H52" s="4">
        <v>2464.6654680932866</v>
      </c>
      <c r="I52" s="1">
        <v>0</v>
      </c>
      <c r="J52" s="14">
        <v>1.7299199999999999</v>
      </c>
      <c r="K52" s="6">
        <v>0</v>
      </c>
      <c r="L52" s="18">
        <v>34.743099999999998</v>
      </c>
      <c r="M52" s="6">
        <v>0</v>
      </c>
      <c r="N52" s="7">
        <v>27.786912595702461</v>
      </c>
      <c r="O52" s="6">
        <v>0</v>
      </c>
      <c r="P52" s="27">
        <v>4.4442907062891015</v>
      </c>
      <c r="Q52" s="6">
        <v>0</v>
      </c>
      <c r="R52" s="47">
        <v>145.49032759288036</v>
      </c>
      <c r="S52" s="6">
        <v>0</v>
      </c>
      <c r="T52" s="5">
        <v>32.641557073863609</v>
      </c>
      <c r="U52" s="6">
        <v>0</v>
      </c>
      <c r="V52" s="8">
        <v>0</v>
      </c>
      <c r="W52" s="6">
        <v>0</v>
      </c>
      <c r="X52" s="23">
        <v>92.607209349736834</v>
      </c>
      <c r="Y52" s="6">
        <v>0</v>
      </c>
      <c r="Z52" s="27">
        <v>2.1526624570774557</v>
      </c>
      <c r="AA52" s="6">
        <v>0</v>
      </c>
      <c r="AB52" s="51"/>
      <c r="AC52" s="6"/>
      <c r="AD52" s="34">
        <v>1.7525281305361308E-4</v>
      </c>
      <c r="AE52" s="6">
        <v>0</v>
      </c>
      <c r="AG52" s="6"/>
      <c r="AH52" s="9">
        <v>5.9958315932050343</v>
      </c>
      <c r="AI52" s="6">
        <v>0</v>
      </c>
    </row>
    <row r="53" spans="1:35">
      <c r="A53" s="1" t="s">
        <v>28</v>
      </c>
      <c r="B53" s="1" t="s">
        <v>32</v>
      </c>
      <c r="C53" s="1" t="s">
        <v>33</v>
      </c>
      <c r="D53" s="2">
        <v>0.18263888888888891</v>
      </c>
      <c r="E53" s="3">
        <f t="shared" si="5"/>
        <v>150.01849999999999</v>
      </c>
      <c r="F53" s="3">
        <v>-50.343833333333336</v>
      </c>
      <c r="G53" s="1">
        <v>3211</v>
      </c>
      <c r="H53" s="4">
        <v>2710.230794998241</v>
      </c>
      <c r="I53" s="1">
        <v>0</v>
      </c>
      <c r="J53" s="14">
        <v>1.54017</v>
      </c>
      <c r="K53" s="6">
        <v>0</v>
      </c>
      <c r="L53" s="18">
        <v>34.743200000000002</v>
      </c>
      <c r="M53" s="6">
        <v>0</v>
      </c>
      <c r="N53" s="7">
        <v>27.80119009431678</v>
      </c>
      <c r="O53" s="6">
        <v>0</v>
      </c>
      <c r="P53" s="27">
        <v>4.4761562726374713</v>
      </c>
      <c r="Q53" s="6">
        <v>0</v>
      </c>
      <c r="R53" s="47">
        <v>145.75001176352774</v>
      </c>
      <c r="S53" s="6">
        <v>0</v>
      </c>
      <c r="T53" s="5">
        <v>32.738467693389502</v>
      </c>
      <c r="U53" s="6">
        <v>0</v>
      </c>
      <c r="V53" s="8">
        <v>0</v>
      </c>
      <c r="W53" s="6">
        <v>0</v>
      </c>
      <c r="X53" s="23">
        <v>97.799641736284968</v>
      </c>
      <c r="Y53" s="6">
        <v>0</v>
      </c>
      <c r="Z53" s="27">
        <v>2.153841353674518</v>
      </c>
      <c r="AA53" s="6">
        <v>0</v>
      </c>
      <c r="AB53" s="51"/>
      <c r="AC53" s="6"/>
      <c r="AD53" s="34"/>
      <c r="AE53" s="6"/>
      <c r="AG53" s="6"/>
      <c r="AI53" s="6"/>
    </row>
    <row r="54" spans="1:35">
      <c r="A54" s="1" t="s">
        <v>28</v>
      </c>
      <c r="B54" s="1" t="s">
        <v>32</v>
      </c>
      <c r="C54" s="1" t="s">
        <v>33</v>
      </c>
      <c r="D54" s="2">
        <v>0.18263888888888891</v>
      </c>
      <c r="E54" s="3">
        <f t="shared" si="5"/>
        <v>150.01849999999999</v>
      </c>
      <c r="F54" s="3">
        <v>-50.343833333333336</v>
      </c>
      <c r="G54" s="1">
        <v>3211</v>
      </c>
      <c r="H54" s="4">
        <v>2954.3106426732252</v>
      </c>
      <c r="I54" s="1">
        <v>0</v>
      </c>
      <c r="J54" s="14">
        <v>1.2945</v>
      </c>
      <c r="K54" s="6">
        <v>0</v>
      </c>
      <c r="L54" s="18">
        <v>34.734400000000001</v>
      </c>
      <c r="M54" s="6">
        <v>0</v>
      </c>
      <c r="N54" s="7">
        <v>27.811809682680632</v>
      </c>
      <c r="O54" s="6">
        <v>0</v>
      </c>
      <c r="P54" s="27">
        <v>4.5646508396443863</v>
      </c>
      <c r="Q54" s="6">
        <v>0</v>
      </c>
      <c r="R54" s="47">
        <v>144.01988015874784</v>
      </c>
      <c r="S54" s="6">
        <v>0</v>
      </c>
      <c r="T54" s="5">
        <v>33.124890836494451</v>
      </c>
      <c r="U54" s="6">
        <v>0</v>
      </c>
      <c r="V54" s="8">
        <v>0</v>
      </c>
      <c r="W54" s="6">
        <v>0</v>
      </c>
      <c r="X54" s="23">
        <v>106.16795320220589</v>
      </c>
      <c r="Y54" s="6">
        <v>0</v>
      </c>
      <c r="Z54" s="27">
        <v>2.1784450349637776</v>
      </c>
      <c r="AA54" s="6">
        <v>0</v>
      </c>
      <c r="AB54" s="51"/>
      <c r="AC54" s="6"/>
      <c r="AD54" s="34">
        <v>1.0015753146853147E-4</v>
      </c>
      <c r="AE54" s="6">
        <v>0</v>
      </c>
      <c r="AG54" s="6"/>
      <c r="AH54" s="9">
        <v>6.4202607370619127</v>
      </c>
      <c r="AI54" s="6">
        <v>0</v>
      </c>
    </row>
    <row r="55" spans="1:35">
      <c r="A55" s="1" t="s">
        <v>28</v>
      </c>
      <c r="B55" s="1" t="s">
        <v>32</v>
      </c>
      <c r="C55" s="1" t="s">
        <v>33</v>
      </c>
      <c r="D55" s="2">
        <v>0.18263888888888891</v>
      </c>
      <c r="E55" s="3">
        <f t="shared" si="5"/>
        <v>150.01849999999999</v>
      </c>
      <c r="F55" s="3">
        <v>-50.343833333333336</v>
      </c>
      <c r="G55" s="1">
        <v>3211</v>
      </c>
      <c r="H55" s="4">
        <v>3002.5476661827929</v>
      </c>
      <c r="I55" s="1">
        <v>0</v>
      </c>
      <c r="J55" s="14">
        <v>1.24089</v>
      </c>
      <c r="K55" s="6">
        <v>0</v>
      </c>
      <c r="L55" s="18">
        <v>34.734400000000001</v>
      </c>
      <c r="M55" s="6">
        <v>0</v>
      </c>
      <c r="N55" s="7">
        <v>27.815564257340611</v>
      </c>
      <c r="O55" s="6">
        <v>0</v>
      </c>
      <c r="P55" s="27">
        <v>4.5701271731972346</v>
      </c>
      <c r="Q55" s="6">
        <v>0</v>
      </c>
      <c r="R55" s="47">
        <v>144.25873246484389</v>
      </c>
      <c r="S55" s="6">
        <v>0</v>
      </c>
      <c r="T55" s="5">
        <v>32.933725716829933</v>
      </c>
      <c r="U55" s="6">
        <v>0</v>
      </c>
      <c r="V55" s="8">
        <v>0</v>
      </c>
      <c r="W55" s="6">
        <v>0</v>
      </c>
      <c r="X55" s="23">
        <v>107.79007842822742</v>
      </c>
      <c r="Y55" s="6">
        <v>0</v>
      </c>
      <c r="Z55" s="27">
        <v>2.1972277062507035</v>
      </c>
      <c r="AA55" s="6">
        <v>0</v>
      </c>
      <c r="AB55" s="51"/>
      <c r="AC55" s="6"/>
      <c r="AD55" s="34"/>
      <c r="AE55" s="6"/>
      <c r="AG55" s="6"/>
      <c r="AI55" s="6"/>
    </row>
    <row r="56" spans="1:35">
      <c r="A56" s="1" t="s">
        <v>28</v>
      </c>
      <c r="B56" s="1" t="s">
        <v>32</v>
      </c>
      <c r="C56" s="1" t="s">
        <v>33</v>
      </c>
      <c r="D56" s="2">
        <v>0.18263888888888891</v>
      </c>
      <c r="E56" s="3">
        <f t="shared" si="5"/>
        <v>150.01849999999999</v>
      </c>
      <c r="F56" s="3">
        <v>-50.343833333333336</v>
      </c>
      <c r="G56" s="1">
        <v>3211</v>
      </c>
      <c r="H56" s="4">
        <v>3051.3231252111145</v>
      </c>
      <c r="I56" s="1">
        <v>0</v>
      </c>
      <c r="J56" s="14">
        <v>1.198</v>
      </c>
      <c r="K56" s="6">
        <v>0</v>
      </c>
      <c r="L56" s="18">
        <v>34.731499999999997</v>
      </c>
      <c r="M56" s="6">
        <v>0</v>
      </c>
      <c r="N56" s="7">
        <v>27.816210286448722</v>
      </c>
      <c r="O56" s="6">
        <v>0</v>
      </c>
      <c r="P56" s="27">
        <v>4.6027117220941722</v>
      </c>
      <c r="Q56" s="6">
        <v>0</v>
      </c>
      <c r="R56" s="47">
        <v>143.19844095765339</v>
      </c>
      <c r="S56" s="6">
        <v>0</v>
      </c>
      <c r="T56" s="5">
        <v>32.969765601424847</v>
      </c>
      <c r="U56" s="6">
        <v>0</v>
      </c>
      <c r="V56" s="8">
        <v>0</v>
      </c>
      <c r="W56" s="6">
        <v>0</v>
      </c>
      <c r="X56" s="23">
        <v>109.06612695342534</v>
      </c>
      <c r="Y56" s="6">
        <v>0</v>
      </c>
      <c r="Z56" s="27">
        <v>2.1955840847569386</v>
      </c>
      <c r="AA56" s="6">
        <v>0</v>
      </c>
      <c r="AB56" s="51"/>
      <c r="AC56" s="6"/>
      <c r="AD56" s="34"/>
      <c r="AE56" s="6"/>
      <c r="AG56" s="6"/>
      <c r="AI56" s="6"/>
    </row>
    <row r="57" spans="1:35">
      <c r="A57" s="1" t="s">
        <v>28</v>
      </c>
      <c r="B57" s="1" t="s">
        <v>32</v>
      </c>
      <c r="C57" s="1" t="s">
        <v>33</v>
      </c>
      <c r="D57" s="2">
        <v>0.18263888888888891</v>
      </c>
      <c r="E57" s="3">
        <f t="shared" si="5"/>
        <v>150.01849999999999</v>
      </c>
      <c r="F57" s="3">
        <v>-50.343833333333336</v>
      </c>
      <c r="G57" s="1">
        <v>3211</v>
      </c>
      <c r="H57" s="4">
        <v>3101.395728947251</v>
      </c>
      <c r="I57" s="1">
        <v>0</v>
      </c>
      <c r="J57" s="14">
        <v>1.1334500000000001</v>
      </c>
      <c r="K57" s="6">
        <v>0</v>
      </c>
      <c r="L57" s="18">
        <v>34.732300000000002</v>
      </c>
      <c r="M57" s="6">
        <v>0</v>
      </c>
      <c r="N57" s="7">
        <v>27.821287692502437</v>
      </c>
      <c r="O57" s="6">
        <v>0</v>
      </c>
      <c r="P57" s="27">
        <v>4.6223786137635825</v>
      </c>
      <c r="Q57" s="6">
        <v>0</v>
      </c>
      <c r="R57" s="47">
        <v>142.90323179233843</v>
      </c>
      <c r="S57" s="6">
        <v>0</v>
      </c>
      <c r="T57" s="5">
        <v>32.994029740051772</v>
      </c>
      <c r="U57" s="6">
        <v>0</v>
      </c>
      <c r="V57" s="8">
        <v>0</v>
      </c>
      <c r="W57" s="6">
        <v>0</v>
      </c>
      <c r="X57" s="23">
        <v>110.5679938586037</v>
      </c>
      <c r="Y57" s="6">
        <v>0</v>
      </c>
      <c r="Z57" s="27">
        <v>2.2318806304092167</v>
      </c>
      <c r="AA57" s="6">
        <v>0</v>
      </c>
      <c r="AB57" s="51"/>
      <c r="AC57" s="6"/>
      <c r="AD57" s="34">
        <v>5.5740638974358981E-4</v>
      </c>
      <c r="AE57" s="6">
        <v>0</v>
      </c>
      <c r="AG57" s="6"/>
      <c r="AH57" s="9">
        <v>7.3941221287883074</v>
      </c>
      <c r="AI57" s="6">
        <v>0</v>
      </c>
    </row>
    <row r="58" spans="1:35">
      <c r="A58" s="1" t="s">
        <v>28</v>
      </c>
      <c r="B58" s="1" t="s">
        <v>32</v>
      </c>
      <c r="C58" s="1" t="s">
        <v>33</v>
      </c>
      <c r="D58" s="2">
        <v>0.18263888888888891</v>
      </c>
      <c r="E58" s="3">
        <f t="shared" si="5"/>
        <v>150.01849999999999</v>
      </c>
      <c r="F58" s="3">
        <v>-50.343833333333336</v>
      </c>
      <c r="G58" s="1">
        <v>3211</v>
      </c>
      <c r="H58" s="4">
        <v>3176.5543203737502</v>
      </c>
      <c r="I58" s="1">
        <v>0</v>
      </c>
      <c r="J58" s="14"/>
      <c r="K58" s="6">
        <v>0</v>
      </c>
      <c r="L58" s="16"/>
      <c r="M58" s="6">
        <v>0</v>
      </c>
      <c r="N58" s="7"/>
      <c r="O58" s="6">
        <v>0</v>
      </c>
      <c r="P58" s="28"/>
      <c r="Q58" s="6">
        <v>0</v>
      </c>
      <c r="R58" s="47"/>
      <c r="S58" s="6">
        <v>0</v>
      </c>
      <c r="T58" s="5">
        <v>33.12898991820812</v>
      </c>
      <c r="U58" s="6">
        <v>0</v>
      </c>
      <c r="V58" s="8">
        <v>0</v>
      </c>
      <c r="W58" s="6">
        <v>0</v>
      </c>
      <c r="X58" s="23">
        <v>112.92415400757315</v>
      </c>
      <c r="Y58" s="6">
        <v>0</v>
      </c>
      <c r="Z58" s="27">
        <v>2.2232487915630146</v>
      </c>
      <c r="AA58" s="6">
        <v>0</v>
      </c>
      <c r="AB58" s="51"/>
      <c r="AC58" s="6"/>
      <c r="AD58" s="34"/>
      <c r="AE58" s="6"/>
      <c r="AG58" s="6"/>
      <c r="AI58" s="6"/>
    </row>
    <row r="59" spans="1:35">
      <c r="A59" s="1" t="s">
        <v>28</v>
      </c>
      <c r="B59" s="1" t="s">
        <v>32</v>
      </c>
      <c r="C59" s="1" t="s">
        <v>33</v>
      </c>
      <c r="D59" s="2">
        <v>0.18263888888888891</v>
      </c>
      <c r="E59" s="3">
        <f t="shared" si="5"/>
        <v>150.01849999999999</v>
      </c>
      <c r="F59" s="3">
        <v>-50.343833333333336</v>
      </c>
      <c r="G59" s="1">
        <v>3211</v>
      </c>
      <c r="H59" s="4">
        <v>3175.9078256704338</v>
      </c>
      <c r="I59" s="1">
        <v>0</v>
      </c>
      <c r="J59" s="14"/>
      <c r="K59" s="6">
        <v>0</v>
      </c>
      <c r="L59" s="16"/>
      <c r="M59" s="6">
        <v>0</v>
      </c>
      <c r="N59" s="7"/>
      <c r="O59" s="6">
        <v>0</v>
      </c>
      <c r="P59" s="28"/>
      <c r="Q59" s="6">
        <v>0</v>
      </c>
      <c r="R59" s="47"/>
      <c r="S59" s="6">
        <v>0</v>
      </c>
      <c r="T59" s="5">
        <v>33.170894008489114</v>
      </c>
      <c r="U59" s="6">
        <v>0</v>
      </c>
      <c r="V59" s="8">
        <v>0</v>
      </c>
      <c r="W59" s="6">
        <v>0</v>
      </c>
      <c r="X59" s="23">
        <v>112.83618917042287</v>
      </c>
      <c r="Y59" s="6">
        <v>0</v>
      </c>
      <c r="Z59" s="27">
        <v>2.1906554756857188</v>
      </c>
      <c r="AA59" s="6">
        <v>0</v>
      </c>
      <c r="AB59" s="51"/>
      <c r="AC59" s="6"/>
      <c r="AD59" s="34"/>
      <c r="AE59" s="6"/>
      <c r="AG59" s="6"/>
      <c r="AI59" s="6"/>
    </row>
    <row r="60" spans="1:35">
      <c r="A60" s="1" t="s">
        <v>28</v>
      </c>
      <c r="B60" s="1" t="s">
        <v>32</v>
      </c>
      <c r="C60" s="1" t="s">
        <v>33</v>
      </c>
      <c r="D60" s="2">
        <v>0.18263888888888891</v>
      </c>
      <c r="E60" s="3">
        <f t="shared" si="5"/>
        <v>150.01849999999999</v>
      </c>
      <c r="F60" s="3">
        <v>-50.343833333333336</v>
      </c>
      <c r="G60" s="1">
        <v>3211</v>
      </c>
      <c r="H60" s="4">
        <v>3174.8150304118308</v>
      </c>
      <c r="I60" s="1">
        <v>0</v>
      </c>
      <c r="J60" s="14">
        <v>1.0666199999999999</v>
      </c>
      <c r="K60" s="6">
        <v>0</v>
      </c>
      <c r="L60" s="18">
        <v>34.728499999999997</v>
      </c>
      <c r="M60" s="6">
        <v>0</v>
      </c>
      <c r="N60" s="7">
        <v>27.822765655702597</v>
      </c>
      <c r="O60" s="6">
        <v>0</v>
      </c>
      <c r="P60" s="27">
        <v>4.5952732136977286</v>
      </c>
      <c r="Q60" s="6">
        <v>0</v>
      </c>
      <c r="R60" s="47">
        <v>144.72942828090123</v>
      </c>
      <c r="S60" s="6">
        <v>0</v>
      </c>
      <c r="T60" s="5">
        <v>33.263813693170206</v>
      </c>
      <c r="U60" s="6">
        <v>0</v>
      </c>
      <c r="V60" s="8">
        <v>0</v>
      </c>
      <c r="W60" s="6">
        <v>0</v>
      </c>
      <c r="X60" s="23">
        <v>112.63501576806604</v>
      </c>
      <c r="Y60" s="6">
        <v>0</v>
      </c>
      <c r="Z60" s="27">
        <v>2.1787651193137076</v>
      </c>
      <c r="AA60" s="6">
        <v>0</v>
      </c>
      <c r="AB60" s="51"/>
      <c r="AC60" s="6"/>
      <c r="AD60" s="34">
        <v>1.475379892773893E-4</v>
      </c>
      <c r="AE60" s="6">
        <v>0</v>
      </c>
      <c r="AG60" s="6"/>
      <c r="AH60" s="9">
        <v>7.0539974039167008</v>
      </c>
      <c r="AI60" s="6">
        <v>0</v>
      </c>
    </row>
    <row r="61" spans="1:35">
      <c r="A61" s="1" t="s">
        <v>28</v>
      </c>
      <c r="B61" s="1" t="s">
        <v>34</v>
      </c>
      <c r="C61" s="1" t="s">
        <v>35</v>
      </c>
      <c r="D61" s="2">
        <v>0.99652777777777779</v>
      </c>
      <c r="E61" s="3">
        <f>(150+0.99/60)</f>
        <v>150.01650000000001</v>
      </c>
      <c r="F61" s="3">
        <v>-54.99433333333333</v>
      </c>
      <c r="G61" s="1">
        <v>3704</v>
      </c>
      <c r="H61" s="4">
        <v>0</v>
      </c>
      <c r="I61" s="1">
        <v>0</v>
      </c>
      <c r="J61" s="5">
        <v>7.2</v>
      </c>
      <c r="K61" s="6">
        <v>0</v>
      </c>
      <c r="L61" s="18">
        <v>34.428600000000003</v>
      </c>
      <c r="M61" s="6">
        <v>0</v>
      </c>
      <c r="N61" s="7">
        <v>26.941047906994754</v>
      </c>
      <c r="O61" s="6">
        <v>0</v>
      </c>
      <c r="P61" s="27">
        <v>6.7209491721854304</v>
      </c>
      <c r="Q61" s="6">
        <v>0</v>
      </c>
      <c r="R61" s="47">
        <v>1.5312433281494577</v>
      </c>
      <c r="S61" s="6">
        <v>0</v>
      </c>
      <c r="T61" s="5">
        <v>17.752812670808368</v>
      </c>
      <c r="U61" s="6">
        <v>0</v>
      </c>
      <c r="V61" s="8">
        <v>0.22443789180158188</v>
      </c>
      <c r="W61" s="6">
        <v>0</v>
      </c>
      <c r="X61" s="23">
        <v>4.0090268039888199</v>
      </c>
      <c r="Y61" s="6">
        <v>0</v>
      </c>
      <c r="Z61" s="27">
        <v>1.209506124955116</v>
      </c>
      <c r="AA61" s="6">
        <v>0</v>
      </c>
      <c r="AB61" s="30">
        <v>0.36099999999999999</v>
      </c>
      <c r="AC61" s="6">
        <v>0</v>
      </c>
      <c r="AD61" s="34">
        <v>0.16033348306147185</v>
      </c>
      <c r="AE61" s="6">
        <v>0</v>
      </c>
      <c r="AF61" s="31">
        <v>6.9567920203987432</v>
      </c>
      <c r="AG61" s="6">
        <v>0</v>
      </c>
      <c r="AH61" s="9">
        <v>56.407715446695647</v>
      </c>
      <c r="AI61" s="6">
        <v>0</v>
      </c>
    </row>
    <row r="62" spans="1:35">
      <c r="A62" s="1" t="s">
        <v>28</v>
      </c>
      <c r="B62" s="1" t="s">
        <v>34</v>
      </c>
      <c r="C62" s="1" t="s">
        <v>35</v>
      </c>
      <c r="D62" s="2">
        <v>0.99652777777777779</v>
      </c>
      <c r="E62" s="3">
        <f t="shared" ref="E62:E69" si="6">(150+0.99/60)</f>
        <v>150.01650000000001</v>
      </c>
      <c r="F62" s="3">
        <v>-54.99433333333333</v>
      </c>
      <c r="G62" s="1">
        <v>3704</v>
      </c>
      <c r="H62" s="4">
        <v>10.381308445620595</v>
      </c>
      <c r="I62" s="1">
        <v>0</v>
      </c>
      <c r="J62" s="14">
        <v>7.3730099999999998</v>
      </c>
      <c r="K62" s="6">
        <v>0</v>
      </c>
      <c r="L62" s="18">
        <v>34.428800000000003</v>
      </c>
      <c r="M62" s="6">
        <v>0</v>
      </c>
      <c r="N62" s="7">
        <v>26.916776776113693</v>
      </c>
      <c r="O62" s="6">
        <v>0</v>
      </c>
      <c r="P62" s="27">
        <v>6.727587665562913</v>
      </c>
      <c r="Q62" s="6">
        <v>0</v>
      </c>
      <c r="R62" s="47">
        <v>3.0384877659514586E-2</v>
      </c>
      <c r="S62" s="6">
        <v>0</v>
      </c>
      <c r="T62" s="5">
        <v>17.490820416838861</v>
      </c>
      <c r="U62" s="6">
        <v>0</v>
      </c>
      <c r="V62" s="8">
        <v>0.23007875676999129</v>
      </c>
      <c r="W62" s="6">
        <v>0</v>
      </c>
      <c r="X62" s="23">
        <v>3.453132803809873</v>
      </c>
      <c r="Y62" s="6">
        <v>0</v>
      </c>
      <c r="Z62" s="27">
        <v>1.1595570633570631</v>
      </c>
      <c r="AA62" s="6">
        <v>0</v>
      </c>
      <c r="AB62" s="30">
        <v>0.35599999999999998</v>
      </c>
      <c r="AC62" s="6">
        <v>0</v>
      </c>
      <c r="AD62" s="34">
        <v>0.18015111088484848</v>
      </c>
      <c r="AE62" s="6">
        <v>0</v>
      </c>
      <c r="AF62" s="31">
        <v>6.7523116235538341</v>
      </c>
      <c r="AG62" s="6">
        <v>0</v>
      </c>
      <c r="AH62" s="9">
        <v>47.50051752356228</v>
      </c>
      <c r="AI62" s="6">
        <v>0</v>
      </c>
    </row>
    <row r="63" spans="1:35">
      <c r="A63" s="1" t="s">
        <v>28</v>
      </c>
      <c r="B63" s="1" t="s">
        <v>34</v>
      </c>
      <c r="C63" s="1" t="s">
        <v>35</v>
      </c>
      <c r="D63" s="2">
        <v>0.99652777777777779</v>
      </c>
      <c r="E63" s="3">
        <f t="shared" si="6"/>
        <v>150.01650000000001</v>
      </c>
      <c r="F63" s="3">
        <v>-54.99433333333333</v>
      </c>
      <c r="G63" s="1">
        <v>3704</v>
      </c>
      <c r="H63" s="4">
        <v>19.542305635235611</v>
      </c>
      <c r="I63" s="1">
        <v>0</v>
      </c>
      <c r="J63" s="14">
        <v>7.3451399999999998</v>
      </c>
      <c r="K63" s="6">
        <v>0</v>
      </c>
      <c r="L63" s="18">
        <v>34.426099999999998</v>
      </c>
      <c r="M63" s="6">
        <v>0</v>
      </c>
      <c r="N63" s="7">
        <v>26.918609367464342</v>
      </c>
      <c r="O63" s="6">
        <v>0</v>
      </c>
      <c r="P63" s="27">
        <v>6.727091721854304</v>
      </c>
      <c r="Q63" s="6">
        <v>0</v>
      </c>
      <c r="R63" s="47">
        <v>0.25116215657504881</v>
      </c>
      <c r="S63" s="6">
        <v>0</v>
      </c>
      <c r="T63" s="5">
        <v>17.615090940851346</v>
      </c>
      <c r="U63" s="6">
        <v>0</v>
      </c>
      <c r="V63" s="8">
        <v>0.23069706005860818</v>
      </c>
      <c r="W63" s="6">
        <v>0</v>
      </c>
      <c r="X63" s="23">
        <v>3.6456405675939694</v>
      </c>
      <c r="Y63" s="6">
        <v>0</v>
      </c>
      <c r="Z63" s="27">
        <v>1.173397687042022</v>
      </c>
      <c r="AA63" s="6">
        <v>0</v>
      </c>
      <c r="AB63" s="30">
        <v>0.40400000000000003</v>
      </c>
      <c r="AC63" s="6">
        <v>0</v>
      </c>
      <c r="AD63" s="34">
        <v>0.19563775195151523</v>
      </c>
      <c r="AE63" s="6">
        <v>0</v>
      </c>
      <c r="AF63" s="31">
        <v>6.9125641799403725</v>
      </c>
      <c r="AG63" s="6">
        <v>0</v>
      </c>
      <c r="AH63" s="9">
        <v>47.523773915006494</v>
      </c>
      <c r="AI63" s="6">
        <v>0</v>
      </c>
    </row>
    <row r="64" spans="1:35">
      <c r="A64" s="1" t="s">
        <v>28</v>
      </c>
      <c r="B64" s="1" t="s">
        <v>34</v>
      </c>
      <c r="C64" s="1" t="s">
        <v>35</v>
      </c>
      <c r="D64" s="2">
        <v>0.99652777777777779</v>
      </c>
      <c r="E64" s="3">
        <f t="shared" si="6"/>
        <v>150.01650000000001</v>
      </c>
      <c r="F64" s="3">
        <v>-54.99433333333333</v>
      </c>
      <c r="G64" s="1">
        <v>3704</v>
      </c>
      <c r="H64" s="4">
        <v>28.587953851169669</v>
      </c>
      <c r="I64" s="1">
        <v>0</v>
      </c>
      <c r="J64" s="14">
        <v>7.2982899999999997</v>
      </c>
      <c r="K64" s="6">
        <v>0</v>
      </c>
      <c r="L64" s="18">
        <v>34.4253</v>
      </c>
      <c r="M64" s="6">
        <v>0</v>
      </c>
      <c r="N64" s="7">
        <v>26.924612658919159</v>
      </c>
      <c r="O64" s="6">
        <v>0</v>
      </c>
      <c r="P64" s="27">
        <v>6.7290630794701984</v>
      </c>
      <c r="Q64" s="6">
        <v>0</v>
      </c>
      <c r="R64" s="47">
        <v>0.49030707042828681</v>
      </c>
      <c r="S64" s="6">
        <v>0</v>
      </c>
      <c r="T64" s="5">
        <v>17.532840782028451</v>
      </c>
      <c r="U64" s="6">
        <v>0</v>
      </c>
      <c r="V64" s="8">
        <v>0.2112039954708268</v>
      </c>
      <c r="W64" s="6">
        <v>0</v>
      </c>
      <c r="X64" s="23">
        <v>3.5389385216914695</v>
      </c>
      <c r="Y64" s="6">
        <v>0</v>
      </c>
      <c r="Z64" s="27">
        <v>1.1775215486169874</v>
      </c>
      <c r="AA64" s="6">
        <v>0</v>
      </c>
      <c r="AB64" s="30">
        <v>0.496</v>
      </c>
      <c r="AC64" s="6">
        <v>0</v>
      </c>
      <c r="AD64" s="34">
        <v>0.23348870084848486</v>
      </c>
      <c r="AE64" s="6">
        <v>0</v>
      </c>
      <c r="AF64" s="31">
        <v>7.1190036056147417</v>
      </c>
      <c r="AG64" s="6">
        <v>0</v>
      </c>
      <c r="AH64" s="9">
        <v>46.686543823014844</v>
      </c>
      <c r="AI64" s="6">
        <v>0</v>
      </c>
    </row>
    <row r="65" spans="1:35">
      <c r="A65" s="1" t="s">
        <v>28</v>
      </c>
      <c r="B65" s="1" t="s">
        <v>34</v>
      </c>
      <c r="C65" s="1" t="s">
        <v>35</v>
      </c>
      <c r="D65" s="2">
        <v>0.99652777777777779</v>
      </c>
      <c r="E65" s="3">
        <f t="shared" si="6"/>
        <v>150.01650000000001</v>
      </c>
      <c r="F65" s="3">
        <v>-54.99433333333333</v>
      </c>
      <c r="G65" s="1">
        <v>3704</v>
      </c>
      <c r="H65" s="4">
        <v>48.56345688430369</v>
      </c>
      <c r="I65" s="1">
        <v>0</v>
      </c>
      <c r="J65" s="14">
        <v>7.2653999999999996</v>
      </c>
      <c r="K65" s="6">
        <v>0</v>
      </c>
      <c r="L65" s="18">
        <v>34.4255</v>
      </c>
      <c r="M65" s="6">
        <v>0</v>
      </c>
      <c r="N65" s="7">
        <v>26.929412128008835</v>
      </c>
      <c r="O65" s="6">
        <v>0</v>
      </c>
      <c r="P65" s="27">
        <v>6.7206407284768215</v>
      </c>
      <c r="Q65" s="6">
        <v>0</v>
      </c>
      <c r="R65" s="47">
        <v>1.094871490431899</v>
      </c>
      <c r="S65" s="6">
        <v>0</v>
      </c>
      <c r="T65" s="5">
        <v>17.606072339782404</v>
      </c>
      <c r="U65" s="6">
        <v>0</v>
      </c>
      <c r="V65" s="8">
        <v>0.23193025017681301</v>
      </c>
      <c r="W65" s="6">
        <v>0</v>
      </c>
      <c r="X65" s="23">
        <v>3.5818066332274432</v>
      </c>
      <c r="Y65" s="6">
        <v>0</v>
      </c>
      <c r="Z65" s="27">
        <v>1.1913411282296749</v>
      </c>
      <c r="AA65" s="6">
        <v>0</v>
      </c>
      <c r="AB65" s="30">
        <v>0.52900000000000003</v>
      </c>
      <c r="AC65" s="6">
        <v>0</v>
      </c>
      <c r="AD65" s="34">
        <v>0.2085233548467533</v>
      </c>
      <c r="AE65" s="6">
        <v>0</v>
      </c>
      <c r="AF65" s="31">
        <v>7.3554367428837368</v>
      </c>
      <c r="AG65" s="6">
        <v>0</v>
      </c>
      <c r="AH65" s="9">
        <v>48.558683334273951</v>
      </c>
      <c r="AI65" s="6">
        <v>0</v>
      </c>
    </row>
    <row r="66" spans="1:35">
      <c r="A66" s="1" t="s">
        <v>28</v>
      </c>
      <c r="B66" s="1" t="s">
        <v>34</v>
      </c>
      <c r="C66" s="1" t="s">
        <v>35</v>
      </c>
      <c r="D66" s="2">
        <v>0.99652777777777779</v>
      </c>
      <c r="E66" s="3">
        <f t="shared" si="6"/>
        <v>150.01650000000001</v>
      </c>
      <c r="F66" s="3">
        <v>-54.99433333333333</v>
      </c>
      <c r="G66" s="1">
        <v>3704</v>
      </c>
      <c r="H66" s="4">
        <v>72.710591480857545</v>
      </c>
      <c r="I66" s="1">
        <v>0</v>
      </c>
      <c r="J66" s="14">
        <v>7.2491099999999999</v>
      </c>
      <c r="K66" s="6">
        <v>0</v>
      </c>
      <c r="L66" s="18">
        <v>34.424999999999997</v>
      </c>
      <c r="M66" s="6">
        <v>0</v>
      </c>
      <c r="N66" s="7">
        <v>26.931313266351253</v>
      </c>
      <c r="O66" s="6">
        <v>0</v>
      </c>
      <c r="P66" s="27">
        <v>6.5730310430463579</v>
      </c>
      <c r="Q66" s="6">
        <v>0</v>
      </c>
      <c r="R66" s="47">
        <v>7.7990811292013973</v>
      </c>
      <c r="S66" s="6">
        <v>0</v>
      </c>
      <c r="T66" s="5">
        <v>17.802464071653713</v>
      </c>
      <c r="U66" s="6">
        <v>0</v>
      </c>
      <c r="V66" s="8">
        <v>0.23757563977647622</v>
      </c>
      <c r="W66" s="6">
        <v>0</v>
      </c>
      <c r="X66" s="23">
        <v>3.4254483194040715</v>
      </c>
      <c r="Y66" s="6">
        <v>0</v>
      </c>
      <c r="Z66" s="27">
        <v>1.2003487865089073</v>
      </c>
      <c r="AA66" s="6">
        <v>0</v>
      </c>
      <c r="AB66" s="30">
        <v>0.442</v>
      </c>
      <c r="AC66" s="6">
        <v>0</v>
      </c>
      <c r="AD66" s="34">
        <v>0.1773231273766234</v>
      </c>
      <c r="AE66" s="6">
        <v>0</v>
      </c>
      <c r="AF66" s="31">
        <v>6.8691990108556533</v>
      </c>
      <c r="AG66" s="6">
        <v>0</v>
      </c>
      <c r="AH66" s="9">
        <v>41.163150855014401</v>
      </c>
      <c r="AI66" s="6">
        <v>0</v>
      </c>
    </row>
    <row r="67" spans="1:35">
      <c r="A67" s="1" t="s">
        <v>28</v>
      </c>
      <c r="B67" s="1" t="s">
        <v>34</v>
      </c>
      <c r="C67" s="1" t="s">
        <v>35</v>
      </c>
      <c r="D67" s="2">
        <v>0.99652777777777779</v>
      </c>
      <c r="E67" s="3">
        <f t="shared" si="6"/>
        <v>150.01650000000001</v>
      </c>
      <c r="F67" s="3">
        <v>-54.99433333333333</v>
      </c>
      <c r="G67" s="1">
        <v>3704</v>
      </c>
      <c r="H67" s="4">
        <v>98.397105049991836</v>
      </c>
      <c r="I67" s="1">
        <v>0</v>
      </c>
      <c r="J67" s="14">
        <v>7.2486499999999996</v>
      </c>
      <c r="K67" s="6">
        <v>0</v>
      </c>
      <c r="L67" s="18">
        <v>34.4255</v>
      </c>
      <c r="M67" s="6">
        <v>0</v>
      </c>
      <c r="N67" s="7">
        <v>26.931771625140755</v>
      </c>
      <c r="O67" s="6">
        <v>0</v>
      </c>
      <c r="P67" s="27">
        <v>6.6665734271523176</v>
      </c>
      <c r="Q67" s="6">
        <v>0</v>
      </c>
      <c r="R67" s="47">
        <v>3.6253124348841652</v>
      </c>
      <c r="S67" s="6">
        <v>0</v>
      </c>
      <c r="T67" s="5">
        <v>17.844721016400577</v>
      </c>
      <c r="U67" s="6">
        <v>0</v>
      </c>
      <c r="V67" s="8">
        <v>0.25831801195416504</v>
      </c>
      <c r="W67" s="6">
        <v>0</v>
      </c>
      <c r="X67" s="23">
        <v>3.5180562670621609</v>
      </c>
      <c r="Y67" s="6">
        <v>0</v>
      </c>
      <c r="Z67" s="27">
        <v>1.2237435448918594</v>
      </c>
      <c r="AA67" s="6">
        <v>0</v>
      </c>
      <c r="AB67" s="30">
        <v>0.36099999999999999</v>
      </c>
      <c r="AC67" s="6">
        <v>0</v>
      </c>
      <c r="AD67" s="34">
        <v>0.1419006294787879</v>
      </c>
      <c r="AE67" s="6">
        <v>0</v>
      </c>
      <c r="AF67" s="31">
        <v>6.8675855514967274</v>
      </c>
      <c r="AG67" s="6">
        <v>0</v>
      </c>
      <c r="AH67" s="9">
        <v>40.15149782719115</v>
      </c>
      <c r="AI67" s="6">
        <v>0</v>
      </c>
    </row>
    <row r="68" spans="1:35">
      <c r="A68" s="1" t="s">
        <v>28</v>
      </c>
      <c r="B68" s="1" t="s">
        <v>34</v>
      </c>
      <c r="C68" s="1" t="s">
        <v>35</v>
      </c>
      <c r="D68" s="2">
        <v>0.99652777777777779</v>
      </c>
      <c r="E68" s="3">
        <f t="shared" si="6"/>
        <v>150.01650000000001</v>
      </c>
      <c r="F68" s="3">
        <v>-54.99433333333333</v>
      </c>
      <c r="G68" s="1">
        <v>3704</v>
      </c>
      <c r="H68" s="4">
        <v>123.29204704958191</v>
      </c>
      <c r="I68" s="1">
        <v>0</v>
      </c>
      <c r="J68" s="14">
        <v>7.2502599999999999</v>
      </c>
      <c r="K68" s="6">
        <v>0</v>
      </c>
      <c r="L68" s="18">
        <v>34.426600000000001</v>
      </c>
      <c r="M68" s="6">
        <v>0</v>
      </c>
      <c r="N68" s="7">
        <v>26.932410887344304</v>
      </c>
      <c r="O68" s="6">
        <v>0</v>
      </c>
      <c r="P68" s="27">
        <v>6.515011589403974</v>
      </c>
      <c r="Q68" s="6">
        <v>0</v>
      </c>
      <c r="R68" s="47">
        <v>10.378095995502576</v>
      </c>
      <c r="S68" s="6">
        <v>0</v>
      </c>
      <c r="T68" s="5">
        <v>17.958654876900674</v>
      </c>
      <c r="U68" s="6">
        <v>0</v>
      </c>
      <c r="V68" s="8">
        <v>0.26397166916640113</v>
      </c>
      <c r="W68" s="6">
        <v>0</v>
      </c>
      <c r="X68" s="23">
        <v>3.5110688040434326</v>
      </c>
      <c r="Y68" s="6">
        <v>0</v>
      </c>
      <c r="Z68" s="27">
        <v>1.2470714652605122</v>
      </c>
      <c r="AA68" s="6">
        <v>0</v>
      </c>
      <c r="AB68" s="30">
        <v>0.26800000000000002</v>
      </c>
      <c r="AC68" s="6">
        <v>0</v>
      </c>
      <c r="AD68" s="34">
        <v>0.22541086066199345</v>
      </c>
      <c r="AE68" s="6">
        <v>0</v>
      </c>
      <c r="AF68" s="31">
        <v>6.335536148691963</v>
      </c>
      <c r="AG68" s="6">
        <v>0</v>
      </c>
      <c r="AH68" s="9">
        <v>37.735538687284844</v>
      </c>
      <c r="AI68" s="6">
        <v>0</v>
      </c>
    </row>
    <row r="69" spans="1:35">
      <c r="A69" s="1" t="s">
        <v>28</v>
      </c>
      <c r="B69" s="1" t="s">
        <v>34</v>
      </c>
      <c r="C69" s="1" t="s">
        <v>35</v>
      </c>
      <c r="D69" s="2">
        <v>0.99652777777777779</v>
      </c>
      <c r="E69" s="3">
        <f t="shared" si="6"/>
        <v>150.01650000000001</v>
      </c>
      <c r="F69" s="3">
        <v>-54.99433333333333</v>
      </c>
      <c r="G69" s="1">
        <v>3704</v>
      </c>
      <c r="H69" s="4">
        <v>148.34537645692356</v>
      </c>
      <c r="I69" s="1">
        <v>0</v>
      </c>
      <c r="J69" s="14">
        <v>7.2768199999999998</v>
      </c>
      <c r="K69" s="6">
        <v>0</v>
      </c>
      <c r="L69" s="18">
        <v>34.434800000000003</v>
      </c>
      <c r="M69" s="6">
        <v>0</v>
      </c>
      <c r="N69" s="7">
        <v>26.935122061396896</v>
      </c>
      <c r="O69" s="6">
        <v>0</v>
      </c>
      <c r="P69" s="27">
        <v>6.5705836092715222</v>
      </c>
      <c r="Q69" s="6">
        <v>0</v>
      </c>
      <c r="R69" s="47">
        <v>7.6961789940637004</v>
      </c>
      <c r="S69" s="6">
        <v>0</v>
      </c>
      <c r="T69" s="5">
        <v>18.072214823481247</v>
      </c>
      <c r="U69" s="6">
        <v>0</v>
      </c>
      <c r="V69" s="8">
        <v>0.25452562438571052</v>
      </c>
      <c r="W69" s="6">
        <v>0</v>
      </c>
      <c r="X69" s="23">
        <v>3.7527424319923997</v>
      </c>
      <c r="Y69" s="6">
        <v>0</v>
      </c>
      <c r="Z69" s="27">
        <v>1.2655004525382889</v>
      </c>
      <c r="AA69" s="6">
        <v>0</v>
      </c>
      <c r="AB69" s="30">
        <v>0.184</v>
      </c>
      <c r="AC69" s="6">
        <v>0</v>
      </c>
      <c r="AD69" s="34">
        <v>3.8319620243154433E-2</v>
      </c>
      <c r="AE69" s="6">
        <v>0</v>
      </c>
      <c r="AF69" s="31">
        <v>5.5273453102483048</v>
      </c>
      <c r="AG69" s="6">
        <v>0</v>
      </c>
      <c r="AH69" s="9">
        <v>34.688951408093018</v>
      </c>
      <c r="AI69" s="6">
        <v>0</v>
      </c>
    </row>
    <row r="70" spans="1:35">
      <c r="A70" s="1" t="s">
        <v>28</v>
      </c>
      <c r="B70" s="1" t="s">
        <v>34</v>
      </c>
      <c r="C70" s="1" t="s">
        <v>35</v>
      </c>
      <c r="D70" s="2">
        <v>0.74513888888888891</v>
      </c>
      <c r="E70" s="3">
        <f>(150+4.2/60)</f>
        <v>150.07</v>
      </c>
      <c r="F70" s="3">
        <v>-54.985833333333332</v>
      </c>
      <c r="G70" s="1">
        <v>3713</v>
      </c>
      <c r="H70" s="4">
        <v>198.65980937035141</v>
      </c>
      <c r="I70" s="1">
        <v>0</v>
      </c>
      <c r="J70" s="14">
        <v>7.3787700000000003</v>
      </c>
      <c r="K70" s="6">
        <v>0</v>
      </c>
      <c r="L70" s="18">
        <v>34.455599999999997</v>
      </c>
      <c r="M70" s="6">
        <v>0</v>
      </c>
      <c r="N70" s="7">
        <v>26.937046656027178</v>
      </c>
      <c r="O70" s="6">
        <v>0</v>
      </c>
      <c r="P70" s="27">
        <v>6.5062229304635757</v>
      </c>
      <c r="Q70" s="6">
        <v>0</v>
      </c>
      <c r="R70" s="47">
        <v>9.8206982451681029</v>
      </c>
      <c r="S70" s="6">
        <v>0</v>
      </c>
      <c r="T70" s="5">
        <v>18.080530615743655</v>
      </c>
      <c r="U70" s="6">
        <v>0</v>
      </c>
      <c r="V70" s="8">
        <v>0.10969228611671858</v>
      </c>
      <c r="W70" s="6">
        <v>0</v>
      </c>
      <c r="X70" s="23">
        <v>3.7882386440058617</v>
      </c>
      <c r="Y70" s="6">
        <v>0</v>
      </c>
      <c r="Z70" s="27">
        <v>1.2833323938068806</v>
      </c>
      <c r="AA70" s="6">
        <v>0</v>
      </c>
      <c r="AB70" s="30">
        <v>0.08</v>
      </c>
      <c r="AC70" s="6">
        <v>0</v>
      </c>
      <c r="AD70" s="34">
        <v>1.8312699389898993E-2</v>
      </c>
      <c r="AE70" s="6">
        <v>0</v>
      </c>
      <c r="AF70" s="31">
        <v>5.5488607031248405</v>
      </c>
      <c r="AG70" s="6">
        <v>0</v>
      </c>
      <c r="AH70" s="9">
        <v>34.537784863705639</v>
      </c>
      <c r="AI70" s="6">
        <v>0</v>
      </c>
    </row>
    <row r="71" spans="1:35">
      <c r="A71" s="1" t="s">
        <v>28</v>
      </c>
      <c r="B71" s="1" t="s">
        <v>34</v>
      </c>
      <c r="C71" s="1" t="s">
        <v>35</v>
      </c>
      <c r="D71" s="2">
        <v>0.74513888888888891</v>
      </c>
      <c r="E71" s="3">
        <f t="shared" ref="E71:E87" si="7">(150+4.2/60)</f>
        <v>150.07</v>
      </c>
      <c r="F71" s="3">
        <v>-54.985833333333332</v>
      </c>
      <c r="G71" s="1">
        <v>3713</v>
      </c>
      <c r="H71" s="4">
        <v>297.69390697545373</v>
      </c>
      <c r="I71" s="1">
        <v>0</v>
      </c>
      <c r="J71" s="14">
        <v>7.3250799999999998</v>
      </c>
      <c r="K71" s="6">
        <v>0</v>
      </c>
      <c r="L71" s="18">
        <v>34.445700000000002</v>
      </c>
      <c r="M71" s="6">
        <v>0</v>
      </c>
      <c r="N71" s="7">
        <v>26.936878060570507</v>
      </c>
      <c r="O71" s="6">
        <v>0</v>
      </c>
      <c r="P71" s="27">
        <v>6.5963918046357604</v>
      </c>
      <c r="Q71" s="6">
        <v>0</v>
      </c>
      <c r="R71" s="47">
        <v>6.1871446210419663</v>
      </c>
      <c r="S71" s="6">
        <v>0</v>
      </c>
      <c r="T71" s="5">
        <v>17.917734698306727</v>
      </c>
      <c r="U71" s="6">
        <v>0</v>
      </c>
      <c r="V71" s="8">
        <v>0.17142127627225673</v>
      </c>
      <c r="W71" s="6">
        <v>0</v>
      </c>
      <c r="X71" s="23">
        <v>4.0182359149565663</v>
      </c>
      <c r="Y71" s="6">
        <v>0</v>
      </c>
      <c r="Z71" s="27">
        <v>1.2943373642833107</v>
      </c>
      <c r="AA71" s="6">
        <v>0</v>
      </c>
      <c r="AB71" s="30"/>
      <c r="AC71" s="6"/>
      <c r="AD71" s="34">
        <v>2.9546677586363639E-2</v>
      </c>
      <c r="AE71" s="6">
        <v>0</v>
      </c>
      <c r="AF71" s="31">
        <v>4.4968177217986973</v>
      </c>
      <c r="AG71" s="6">
        <v>0</v>
      </c>
      <c r="AH71" s="9">
        <v>64.393177380213331</v>
      </c>
      <c r="AI71" s="6">
        <v>0</v>
      </c>
    </row>
    <row r="72" spans="1:35">
      <c r="A72" s="1" t="s">
        <v>28</v>
      </c>
      <c r="B72" s="1" t="s">
        <v>34</v>
      </c>
      <c r="C72" s="1" t="s">
        <v>35</v>
      </c>
      <c r="D72" s="2">
        <v>0.74513888888888891</v>
      </c>
      <c r="E72" s="3">
        <f t="shared" si="7"/>
        <v>150.07</v>
      </c>
      <c r="F72" s="3">
        <v>-54.985833333333332</v>
      </c>
      <c r="G72" s="1">
        <v>3713</v>
      </c>
      <c r="H72" s="4">
        <v>395.42911547468913</v>
      </c>
      <c r="I72" s="1">
        <v>0</v>
      </c>
      <c r="J72" s="14">
        <v>6.7191799999999997</v>
      </c>
      <c r="K72" s="6">
        <v>0</v>
      </c>
      <c r="L72" s="18">
        <v>34.347499999999997</v>
      </c>
      <c r="M72" s="6">
        <v>0</v>
      </c>
      <c r="N72" s="7">
        <v>26.943254082856583</v>
      </c>
      <c r="O72" s="6">
        <v>0</v>
      </c>
      <c r="P72" s="27">
        <v>6.446551986754967</v>
      </c>
      <c r="Q72" s="6">
        <v>0</v>
      </c>
      <c r="R72" s="47">
        <v>17.334528953468975</v>
      </c>
      <c r="S72" s="6">
        <v>0</v>
      </c>
      <c r="T72" s="5">
        <v>20.464790247915545</v>
      </c>
      <c r="U72" s="6">
        <v>0</v>
      </c>
      <c r="V72" s="8">
        <v>0</v>
      </c>
      <c r="W72" s="6">
        <v>0</v>
      </c>
      <c r="X72" s="23">
        <v>5.1558071453716066</v>
      </c>
      <c r="Y72" s="6">
        <v>0</v>
      </c>
      <c r="Z72" s="27">
        <v>1.4103479564529433</v>
      </c>
      <c r="AA72" s="6">
        <v>0</v>
      </c>
      <c r="AB72" s="30"/>
      <c r="AC72" s="6"/>
      <c r="AD72" s="34">
        <v>9.3181643247474792E-3</v>
      </c>
      <c r="AE72" s="6">
        <v>0</v>
      </c>
      <c r="AF72" s="31">
        <v>2.3864670376637656</v>
      </c>
      <c r="AG72" s="6">
        <v>0</v>
      </c>
      <c r="AH72" s="9">
        <v>53.776634685930368</v>
      </c>
      <c r="AI72" s="6">
        <v>0</v>
      </c>
    </row>
    <row r="73" spans="1:35">
      <c r="A73" s="1" t="s">
        <v>28</v>
      </c>
      <c r="B73" s="1" t="s">
        <v>34</v>
      </c>
      <c r="C73" s="1" t="s">
        <v>35</v>
      </c>
      <c r="D73" s="2">
        <v>0.74513888888888891</v>
      </c>
      <c r="E73" s="3">
        <f t="shared" si="7"/>
        <v>150.07</v>
      </c>
      <c r="F73" s="3">
        <v>-54.985833333333332</v>
      </c>
      <c r="G73" s="1">
        <v>3713</v>
      </c>
      <c r="H73" s="4">
        <v>495.04572662431929</v>
      </c>
      <c r="I73" s="1">
        <v>0</v>
      </c>
      <c r="J73" s="14">
        <v>4.9544300000000003</v>
      </c>
      <c r="K73" s="6">
        <v>0</v>
      </c>
      <c r="L73" s="18">
        <v>34.192500000000003</v>
      </c>
      <c r="M73" s="6">
        <v>0</v>
      </c>
      <c r="N73" s="7">
        <v>27.040390889225137</v>
      </c>
      <c r="O73" s="6">
        <v>0</v>
      </c>
      <c r="P73" s="27">
        <v>5.8283977649006626</v>
      </c>
      <c r="Q73" s="6">
        <v>0</v>
      </c>
      <c r="R73" s="47">
        <v>58.324215648286781</v>
      </c>
      <c r="S73" s="6">
        <v>0</v>
      </c>
      <c r="T73" s="5">
        <v>27.342709056010797</v>
      </c>
      <c r="U73" s="6">
        <v>0</v>
      </c>
      <c r="V73" s="8">
        <v>0</v>
      </c>
      <c r="W73" s="6">
        <v>0</v>
      </c>
      <c r="X73" s="23">
        <v>13.272937819167339</v>
      </c>
      <c r="Y73" s="6">
        <v>0</v>
      </c>
      <c r="Z73" s="27">
        <v>1.9412154977640297</v>
      </c>
      <c r="AA73" s="6">
        <v>0</v>
      </c>
      <c r="AB73" s="30"/>
      <c r="AC73" s="6"/>
      <c r="AD73" s="34">
        <v>3.3354820904040404E-3</v>
      </c>
      <c r="AE73" s="6">
        <v>0</v>
      </c>
      <c r="AF73" s="31">
        <v>1.3705967881352077</v>
      </c>
      <c r="AG73" s="6">
        <v>0</v>
      </c>
      <c r="AH73" s="9">
        <v>49.195125571420519</v>
      </c>
      <c r="AI73" s="6">
        <v>0</v>
      </c>
    </row>
    <row r="74" spans="1:35">
      <c r="A74" s="1" t="s">
        <v>28</v>
      </c>
      <c r="B74" s="1" t="s">
        <v>34</v>
      </c>
      <c r="C74" s="1" t="s">
        <v>35</v>
      </c>
      <c r="D74" s="2">
        <v>0.74513888888888891</v>
      </c>
      <c r="E74" s="3">
        <f t="shared" si="7"/>
        <v>150.07</v>
      </c>
      <c r="F74" s="3">
        <v>-54.985833333333332</v>
      </c>
      <c r="G74" s="1">
        <v>3713</v>
      </c>
      <c r="H74" s="4">
        <v>592.50262429826785</v>
      </c>
      <c r="I74" s="1">
        <v>0</v>
      </c>
      <c r="J74" s="14">
        <v>4.5887900000000004</v>
      </c>
      <c r="K74" s="6">
        <v>0</v>
      </c>
      <c r="L74" s="18">
        <v>34.255800000000001</v>
      </c>
      <c r="M74" s="6">
        <v>0</v>
      </c>
      <c r="N74" s="7">
        <v>27.131575483579809</v>
      </c>
      <c r="O74" s="6">
        <v>0</v>
      </c>
      <c r="P74" s="27">
        <v>5.3165458609271514</v>
      </c>
      <c r="Q74" s="6">
        <v>0</v>
      </c>
      <c r="R74" s="47">
        <v>83.877358385562047</v>
      </c>
      <c r="S74" s="6">
        <v>0</v>
      </c>
      <c r="T74" s="5">
        <v>29.900696576357831</v>
      </c>
      <c r="U74" s="6">
        <v>0</v>
      </c>
      <c r="V74" s="8">
        <v>0</v>
      </c>
      <c r="W74" s="6">
        <v>0</v>
      </c>
      <c r="X74" s="23">
        <v>21.531190732013734</v>
      </c>
      <c r="Y74" s="6">
        <v>0</v>
      </c>
      <c r="Z74" s="27">
        <v>2.1378400335735845</v>
      </c>
      <c r="AA74" s="6">
        <v>0</v>
      </c>
      <c r="AB74" s="30"/>
      <c r="AC74" s="6"/>
      <c r="AD74" s="34">
        <v>1.9888434994949494E-3</v>
      </c>
      <c r="AE74" s="6">
        <v>0</v>
      </c>
      <c r="AF74" s="31">
        <v>1.1087671552113638</v>
      </c>
      <c r="AG74" s="6">
        <v>0</v>
      </c>
      <c r="AH74" s="9">
        <v>36.851795812404774</v>
      </c>
      <c r="AI74" s="6">
        <v>0</v>
      </c>
    </row>
    <row r="75" spans="1:35">
      <c r="A75" s="1" t="s">
        <v>28</v>
      </c>
      <c r="B75" s="1" t="s">
        <v>34</v>
      </c>
      <c r="C75" s="1" t="s">
        <v>35</v>
      </c>
      <c r="D75" s="2">
        <v>0.74513888888888891</v>
      </c>
      <c r="E75" s="3">
        <f t="shared" si="7"/>
        <v>150.07</v>
      </c>
      <c r="F75" s="3">
        <v>-54.985833333333332</v>
      </c>
      <c r="G75" s="1">
        <v>3713</v>
      </c>
      <c r="H75" s="4">
        <v>792.21471942705944</v>
      </c>
      <c r="I75" s="1">
        <v>0</v>
      </c>
      <c r="J75" s="14">
        <v>3.5910199999999999</v>
      </c>
      <c r="K75" s="6">
        <v>0</v>
      </c>
      <c r="L75" s="18">
        <v>34.331699999999998</v>
      </c>
      <c r="M75" s="6">
        <v>0</v>
      </c>
      <c r="N75" s="7">
        <v>27.295784072628294</v>
      </c>
      <c r="O75" s="6">
        <v>0</v>
      </c>
      <c r="P75" s="27">
        <v>4.8136614238410598</v>
      </c>
      <c r="Q75" s="6">
        <v>0</v>
      </c>
      <c r="R75" s="47">
        <v>114.13151416905635</v>
      </c>
      <c r="S75" s="6">
        <v>0</v>
      </c>
      <c r="T75" s="5">
        <v>33.328308983773795</v>
      </c>
      <c r="U75" s="6">
        <v>0</v>
      </c>
      <c r="V75" s="8">
        <v>0</v>
      </c>
      <c r="W75" s="6">
        <v>0</v>
      </c>
      <c r="X75" s="23">
        <v>38.635884010474797</v>
      </c>
      <c r="Y75" s="6">
        <v>0</v>
      </c>
      <c r="Z75" s="27">
        <v>2.2497469763702833</v>
      </c>
      <c r="AA75" s="6">
        <v>0</v>
      </c>
      <c r="AB75" s="30"/>
      <c r="AC75" s="6"/>
      <c r="AD75" s="34">
        <v>9.8079681919191909E-4</v>
      </c>
      <c r="AE75" s="6">
        <v>0</v>
      </c>
      <c r="AF75" s="31">
        <v>0.75020726464578258</v>
      </c>
      <c r="AG75" s="6">
        <v>0</v>
      </c>
      <c r="AH75" s="9">
        <v>25.927105931485979</v>
      </c>
      <c r="AI75" s="6">
        <v>0</v>
      </c>
    </row>
    <row r="76" spans="1:35">
      <c r="A76" s="1" t="s">
        <v>28</v>
      </c>
      <c r="B76" s="1" t="s">
        <v>34</v>
      </c>
      <c r="C76" s="1" t="s">
        <v>35</v>
      </c>
      <c r="D76" s="2">
        <v>0.74513888888888891</v>
      </c>
      <c r="E76" s="3">
        <f t="shared" si="7"/>
        <v>150.07</v>
      </c>
      <c r="F76" s="3">
        <v>-54.985833333333332</v>
      </c>
      <c r="G76" s="1">
        <v>3713</v>
      </c>
      <c r="H76" s="4">
        <v>989.6104310730708</v>
      </c>
      <c r="I76" s="1">
        <v>0</v>
      </c>
      <c r="J76" s="14">
        <v>2.86076</v>
      </c>
      <c r="K76" s="6">
        <v>0</v>
      </c>
      <c r="L76" s="18">
        <v>34.396900000000002</v>
      </c>
      <c r="M76" s="6">
        <v>0</v>
      </c>
      <c r="N76" s="7">
        <v>27.416263268905595</v>
      </c>
      <c r="O76" s="6">
        <v>0</v>
      </c>
      <c r="P76" s="27">
        <v>4.4157017384105961</v>
      </c>
      <c r="Q76" s="6">
        <v>0</v>
      </c>
      <c r="R76" s="47">
        <v>137.80551505100738</v>
      </c>
      <c r="S76" s="6">
        <v>0</v>
      </c>
      <c r="T76" s="5">
        <v>35.358677709765686</v>
      </c>
      <c r="U76" s="6">
        <v>0</v>
      </c>
      <c r="V76" s="8">
        <v>0</v>
      </c>
      <c r="W76" s="6">
        <v>0</v>
      </c>
      <c r="X76" s="23">
        <v>53.945162569061281</v>
      </c>
      <c r="Y76" s="6">
        <v>0</v>
      </c>
      <c r="Z76" s="27">
        <v>2.4089734584998954</v>
      </c>
      <c r="AA76" s="6">
        <v>0</v>
      </c>
      <c r="AB76" s="30"/>
      <c r="AC76" s="6"/>
      <c r="AD76" s="34">
        <v>7.5932976616161613E-4</v>
      </c>
      <c r="AE76" s="6">
        <v>0</v>
      </c>
      <c r="AF76" s="31">
        <v>0.83124603789605067</v>
      </c>
      <c r="AG76" s="6">
        <v>0</v>
      </c>
      <c r="AH76" s="9">
        <v>12.700647455661038</v>
      </c>
      <c r="AI76" s="6">
        <v>0</v>
      </c>
    </row>
    <row r="77" spans="1:35">
      <c r="A77" s="1" t="s">
        <v>28</v>
      </c>
      <c r="B77" s="1" t="s">
        <v>34</v>
      </c>
      <c r="C77" s="1" t="s">
        <v>35</v>
      </c>
      <c r="D77" s="2">
        <v>0.74513888888888891</v>
      </c>
      <c r="E77" s="3">
        <f t="shared" si="7"/>
        <v>150.07</v>
      </c>
      <c r="F77" s="3">
        <v>-54.985833333333332</v>
      </c>
      <c r="G77" s="1">
        <v>3713</v>
      </c>
      <c r="H77" s="4">
        <v>1235.4240490194748</v>
      </c>
      <c r="I77" s="1">
        <v>0</v>
      </c>
      <c r="J77" s="14">
        <v>2.54121</v>
      </c>
      <c r="K77" s="6">
        <v>0</v>
      </c>
      <c r="L77" s="18">
        <v>34.5379</v>
      </c>
      <c r="M77" s="6">
        <v>0</v>
      </c>
      <c r="N77" s="7">
        <v>27.55692589414366</v>
      </c>
      <c r="O77" s="6">
        <v>0</v>
      </c>
      <c r="P77" s="27">
        <v>4.1164976821192054</v>
      </c>
      <c r="Q77" s="6">
        <v>0</v>
      </c>
      <c r="R77" s="47">
        <v>153.55344665898372</v>
      </c>
      <c r="S77" s="6">
        <v>0</v>
      </c>
      <c r="T77" s="5">
        <v>35.641372676553488</v>
      </c>
      <c r="U77" s="6">
        <v>0</v>
      </c>
      <c r="V77" s="8">
        <v>0</v>
      </c>
      <c r="W77" s="6">
        <v>0</v>
      </c>
      <c r="X77" s="23">
        <v>68.795932673209322</v>
      </c>
      <c r="Y77" s="6">
        <v>0</v>
      </c>
      <c r="Z77" s="27">
        <v>2.4219647079396802</v>
      </c>
      <c r="AA77" s="6">
        <v>0</v>
      </c>
      <c r="AB77" s="30"/>
      <c r="AC77" s="6"/>
      <c r="AD77" s="34">
        <v>5.6154531969696963E-4</v>
      </c>
      <c r="AE77" s="6">
        <v>0</v>
      </c>
      <c r="AF77" s="31">
        <v>0.57519969719986597</v>
      </c>
      <c r="AG77" s="6">
        <v>0</v>
      </c>
      <c r="AH77" s="9">
        <v>9.2698158775705384</v>
      </c>
      <c r="AI77" s="6">
        <v>0</v>
      </c>
    </row>
    <row r="78" spans="1:35">
      <c r="A78" s="1" t="s">
        <v>28</v>
      </c>
      <c r="B78" s="1" t="s">
        <v>34</v>
      </c>
      <c r="C78" s="1" t="s">
        <v>35</v>
      </c>
      <c r="D78" s="2">
        <v>0.74513888888888891</v>
      </c>
      <c r="E78" s="3">
        <f t="shared" si="7"/>
        <v>150.07</v>
      </c>
      <c r="F78" s="3">
        <v>-54.985833333333332</v>
      </c>
      <c r="G78" s="1">
        <v>3713</v>
      </c>
      <c r="H78" s="4">
        <v>1484.7010885525119</v>
      </c>
      <c r="I78" s="1">
        <v>0</v>
      </c>
      <c r="J78" s="14">
        <v>2.36483</v>
      </c>
      <c r="K78" s="6">
        <v>0</v>
      </c>
      <c r="L78" s="18">
        <v>34.642600000000002</v>
      </c>
      <c r="M78" s="6">
        <v>0</v>
      </c>
      <c r="N78" s="7">
        <v>27.655635980584975</v>
      </c>
      <c r="O78" s="6">
        <v>0</v>
      </c>
      <c r="P78" s="27">
        <v>4.0704312913907286</v>
      </c>
      <c r="Q78" s="6">
        <v>0</v>
      </c>
      <c r="R78" s="47">
        <v>156.8822420566824</v>
      </c>
      <c r="S78" s="6">
        <v>0</v>
      </c>
      <c r="T78" s="5">
        <v>34.478910031613026</v>
      </c>
      <c r="U78" s="6">
        <v>0</v>
      </c>
      <c r="V78" s="8">
        <v>0</v>
      </c>
      <c r="W78" s="6">
        <v>0</v>
      </c>
      <c r="X78" s="23">
        <v>75.927514851835042</v>
      </c>
      <c r="Y78" s="6">
        <v>0</v>
      </c>
      <c r="Z78" s="27">
        <v>2.3451947570585716</v>
      </c>
      <c r="AA78" s="6">
        <v>0</v>
      </c>
      <c r="AB78" s="30"/>
      <c r="AC78" s="6"/>
      <c r="AD78" s="34">
        <v>2.279079292929293E-4</v>
      </c>
      <c r="AE78" s="6">
        <v>0</v>
      </c>
      <c r="AF78" s="31">
        <v>0.43046859855198111</v>
      </c>
      <c r="AG78" s="6">
        <v>0</v>
      </c>
      <c r="AH78" s="9">
        <v>7.1637505214851886</v>
      </c>
      <c r="AI78" s="6">
        <v>0</v>
      </c>
    </row>
    <row r="79" spans="1:35">
      <c r="A79" s="1" t="s">
        <v>28</v>
      </c>
      <c r="B79" s="1" t="s">
        <v>34</v>
      </c>
      <c r="C79" s="1" t="s">
        <v>35</v>
      </c>
      <c r="D79" s="2">
        <v>0.74513888888888891</v>
      </c>
      <c r="E79" s="3">
        <f t="shared" si="7"/>
        <v>150.07</v>
      </c>
      <c r="F79" s="3">
        <v>-54.985833333333332</v>
      </c>
      <c r="G79" s="1">
        <v>3713</v>
      </c>
      <c r="H79" s="4">
        <v>1728.0725357470449</v>
      </c>
      <c r="I79" s="1">
        <v>0</v>
      </c>
      <c r="J79" s="14">
        <v>2.1718000000000002</v>
      </c>
      <c r="K79" s="6">
        <v>0</v>
      </c>
      <c r="L79" s="18">
        <v>34.706600000000002</v>
      </c>
      <c r="M79" s="6">
        <v>0</v>
      </c>
      <c r="N79" s="7">
        <v>27.722832937554585</v>
      </c>
      <c r="O79" s="6">
        <v>0</v>
      </c>
      <c r="P79" s="27">
        <v>4.2420325331125834</v>
      </c>
      <c r="Q79" s="6">
        <v>0</v>
      </c>
      <c r="R79" s="47">
        <v>150.74019837701954</v>
      </c>
      <c r="S79" s="6">
        <v>0</v>
      </c>
      <c r="T79" s="5">
        <v>33.22343293127846</v>
      </c>
      <c r="U79" s="6">
        <v>0</v>
      </c>
      <c r="V79" s="8">
        <v>0</v>
      </c>
      <c r="W79" s="6">
        <v>0</v>
      </c>
      <c r="X79" s="23">
        <v>79.991469989359928</v>
      </c>
      <c r="Y79" s="6">
        <v>0</v>
      </c>
      <c r="Z79" s="27">
        <v>2.2447116344499829</v>
      </c>
      <c r="AA79" s="6">
        <v>0</v>
      </c>
      <c r="AB79" s="30"/>
      <c r="AC79" s="6"/>
      <c r="AD79" s="34"/>
      <c r="AE79" s="6"/>
      <c r="AG79" s="6"/>
      <c r="AI79" s="6"/>
    </row>
    <row r="80" spans="1:35">
      <c r="A80" s="1" t="s">
        <v>28</v>
      </c>
      <c r="B80" s="1" t="s">
        <v>34</v>
      </c>
      <c r="C80" s="1" t="s">
        <v>35</v>
      </c>
      <c r="D80" s="2">
        <v>0.74513888888888891</v>
      </c>
      <c r="E80" s="3">
        <f t="shared" si="7"/>
        <v>150.07</v>
      </c>
      <c r="F80" s="3">
        <v>-54.985833333333332</v>
      </c>
      <c r="G80" s="1">
        <v>3713</v>
      </c>
      <c r="H80" s="4">
        <v>1973.3031976668208</v>
      </c>
      <c r="I80" s="1">
        <v>0</v>
      </c>
      <c r="J80" s="14">
        <v>1.9970600000000001</v>
      </c>
      <c r="K80" s="6">
        <v>0</v>
      </c>
      <c r="L80" s="18">
        <v>34.733199999999997</v>
      </c>
      <c r="M80" s="6">
        <v>0</v>
      </c>
      <c r="N80" s="7">
        <v>27.758208431377398</v>
      </c>
      <c r="O80" s="6">
        <v>0</v>
      </c>
      <c r="P80" s="27">
        <v>4.3487987582781455</v>
      </c>
      <c r="Q80" s="6">
        <v>0</v>
      </c>
      <c r="R80" s="47">
        <v>147.43161605932747</v>
      </c>
      <c r="S80" s="6">
        <v>0</v>
      </c>
      <c r="T80" s="5">
        <v>32.51286404655032</v>
      </c>
      <c r="U80" s="6">
        <v>0</v>
      </c>
      <c r="V80" s="8">
        <v>0</v>
      </c>
      <c r="W80" s="6">
        <v>0</v>
      </c>
      <c r="X80" s="23">
        <v>84.101141036587762</v>
      </c>
      <c r="Y80" s="6">
        <v>0</v>
      </c>
      <c r="Z80" s="27">
        <v>2.1961567088469129</v>
      </c>
      <c r="AA80" s="6">
        <v>0</v>
      </c>
      <c r="AB80" s="30"/>
      <c r="AC80" s="6"/>
      <c r="AD80" s="34">
        <v>2.4812237171717173E-4</v>
      </c>
      <c r="AE80" s="6">
        <v>0</v>
      </c>
      <c r="AF80" s="31">
        <v>0.38901803757892878</v>
      </c>
      <c r="AG80" s="6">
        <v>0</v>
      </c>
      <c r="AH80" s="9">
        <v>6.5295317317378414</v>
      </c>
      <c r="AI80" s="6">
        <v>0</v>
      </c>
    </row>
    <row r="81" spans="1:35">
      <c r="A81" s="1" t="s">
        <v>28</v>
      </c>
      <c r="B81" s="1" t="s">
        <v>34</v>
      </c>
      <c r="C81" s="1" t="s">
        <v>35</v>
      </c>
      <c r="D81" s="2">
        <v>0.74513888888888891</v>
      </c>
      <c r="E81" s="3">
        <f t="shared" si="7"/>
        <v>150.07</v>
      </c>
      <c r="F81" s="3">
        <v>-54.985833333333332</v>
      </c>
      <c r="G81" s="1">
        <v>3713</v>
      </c>
      <c r="H81" s="4">
        <v>2218.4109986369444</v>
      </c>
      <c r="I81" s="1">
        <v>0</v>
      </c>
      <c r="J81" s="14">
        <v>1.72956</v>
      </c>
      <c r="K81" s="6">
        <v>0</v>
      </c>
      <c r="L81" s="18">
        <v>34.744900000000001</v>
      </c>
      <c r="M81" s="6">
        <v>0</v>
      </c>
      <c r="N81" s="7">
        <v>27.788383787978319</v>
      </c>
      <c r="O81" s="6">
        <v>0</v>
      </c>
      <c r="P81" s="27">
        <v>4.4818870033112583</v>
      </c>
      <c r="Q81" s="6">
        <v>0</v>
      </c>
      <c r="R81" s="47">
        <v>143.81092414514453</v>
      </c>
      <c r="S81" s="6">
        <v>0</v>
      </c>
      <c r="T81" s="5">
        <v>32.198265630139687</v>
      </c>
      <c r="U81" s="6">
        <v>0</v>
      </c>
      <c r="V81" s="8">
        <v>0</v>
      </c>
      <c r="W81" s="6">
        <v>0</v>
      </c>
      <c r="X81" s="23">
        <v>90.722758773261248</v>
      </c>
      <c r="Y81" s="6">
        <v>0</v>
      </c>
      <c r="Z81" s="27">
        <v>2.185409979163849</v>
      </c>
      <c r="AA81" s="6">
        <v>0</v>
      </c>
      <c r="AB81" s="30"/>
      <c r="AC81" s="6"/>
      <c r="AD81" s="34"/>
      <c r="AE81" s="6"/>
      <c r="AG81" s="6"/>
      <c r="AI81" s="6"/>
    </row>
    <row r="82" spans="1:35">
      <c r="A82" s="1" t="s">
        <v>28</v>
      </c>
      <c r="B82" s="1" t="s">
        <v>34</v>
      </c>
      <c r="C82" s="1" t="s">
        <v>35</v>
      </c>
      <c r="D82" s="2">
        <v>0.74513888888888891</v>
      </c>
      <c r="E82" s="3">
        <f t="shared" si="7"/>
        <v>150.07</v>
      </c>
      <c r="F82" s="3">
        <v>-54.985833333333332</v>
      </c>
      <c r="G82" s="1">
        <v>3713</v>
      </c>
      <c r="H82" s="4">
        <v>2464.3787847617673</v>
      </c>
      <c r="I82" s="1">
        <v>0</v>
      </c>
      <c r="J82" s="14">
        <v>1.4580299999999999</v>
      </c>
      <c r="K82" s="6">
        <v>0</v>
      </c>
      <c r="L82" s="18">
        <v>34.7425</v>
      </c>
      <c r="M82" s="6">
        <v>0</v>
      </c>
      <c r="N82" s="7">
        <v>27.806629701770589</v>
      </c>
      <c r="O82" s="6">
        <v>0</v>
      </c>
      <c r="P82" s="27">
        <v>4.5701274834437076</v>
      </c>
      <c r="Q82" s="6">
        <v>0</v>
      </c>
      <c r="R82" s="47">
        <v>142.28930217486879</v>
      </c>
      <c r="S82" s="6">
        <v>0</v>
      </c>
      <c r="T82" s="5">
        <v>32.357048603452611</v>
      </c>
      <c r="U82" s="6">
        <v>0</v>
      </c>
      <c r="V82" s="8">
        <v>0</v>
      </c>
      <c r="W82" s="6">
        <v>0</v>
      </c>
      <c r="X82" s="23">
        <v>98.472529776182228</v>
      </c>
      <c r="Y82" s="6">
        <v>0</v>
      </c>
      <c r="Z82" s="27">
        <v>2.1793877534108193</v>
      </c>
      <c r="AA82" s="6">
        <v>0</v>
      </c>
      <c r="AB82" s="30"/>
      <c r="AC82" s="6"/>
      <c r="AD82" s="34">
        <v>1.179175808080808E-4</v>
      </c>
      <c r="AE82" s="6">
        <v>0</v>
      </c>
      <c r="AF82" s="31">
        <v>0.30549424585610063</v>
      </c>
      <c r="AG82" s="6">
        <v>0</v>
      </c>
      <c r="AH82" s="9">
        <v>5.8713211127730789</v>
      </c>
      <c r="AI82" s="6">
        <v>0</v>
      </c>
    </row>
    <row r="83" spans="1:35">
      <c r="A83" s="1" t="s">
        <v>28</v>
      </c>
      <c r="B83" s="1" t="s">
        <v>34</v>
      </c>
      <c r="C83" s="1" t="s">
        <v>35</v>
      </c>
      <c r="D83" s="2">
        <v>0.74513888888888891</v>
      </c>
      <c r="E83" s="3">
        <f t="shared" si="7"/>
        <v>150.07</v>
      </c>
      <c r="F83" s="3">
        <v>-54.985833333333332</v>
      </c>
      <c r="G83" s="1">
        <v>3713</v>
      </c>
      <c r="H83" s="4">
        <v>2708.461604180935</v>
      </c>
      <c r="I83" s="1">
        <v>0</v>
      </c>
      <c r="J83" s="14">
        <v>1.17292</v>
      </c>
      <c r="K83" s="6">
        <v>0</v>
      </c>
      <c r="L83" s="18">
        <v>34.734200000000001</v>
      </c>
      <c r="M83" s="6">
        <v>0</v>
      </c>
      <c r="N83" s="7">
        <v>27.820109877252207</v>
      </c>
      <c r="O83" s="6">
        <v>0</v>
      </c>
      <c r="P83" s="27">
        <v>4.6653998344370855</v>
      </c>
      <c r="Q83" s="6">
        <v>0</v>
      </c>
      <c r="R83" s="47">
        <v>140.62044622269579</v>
      </c>
      <c r="S83" s="6">
        <v>0</v>
      </c>
      <c r="T83" s="5">
        <v>32.621125435119296</v>
      </c>
      <c r="U83" s="6">
        <v>0</v>
      </c>
      <c r="V83" s="8">
        <v>0</v>
      </c>
      <c r="W83" s="6">
        <v>0</v>
      </c>
      <c r="X83" s="23">
        <v>107.16523548802596</v>
      </c>
      <c r="Y83" s="6">
        <v>0</v>
      </c>
      <c r="Z83" s="27">
        <v>2.4559280039829385</v>
      </c>
      <c r="AA83" s="6">
        <v>999</v>
      </c>
      <c r="AB83" s="30"/>
      <c r="AC83" s="6"/>
      <c r="AD83" s="34"/>
      <c r="AE83" s="6"/>
      <c r="AG83" s="6"/>
      <c r="AI83" s="6"/>
    </row>
    <row r="84" spans="1:35">
      <c r="A84" s="1" t="s">
        <v>28</v>
      </c>
      <c r="B84" s="1" t="s">
        <v>34</v>
      </c>
      <c r="C84" s="1" t="s">
        <v>35</v>
      </c>
      <c r="D84" s="2">
        <v>0.74513888888888891</v>
      </c>
      <c r="E84" s="3">
        <f t="shared" si="7"/>
        <v>150.07</v>
      </c>
      <c r="F84" s="3">
        <v>-54.985833333333332</v>
      </c>
      <c r="G84" s="1">
        <v>3713</v>
      </c>
      <c r="H84" s="4">
        <v>2953.6121293349574</v>
      </c>
      <c r="I84" s="1">
        <v>0</v>
      </c>
      <c r="J84" s="14">
        <v>0.914103</v>
      </c>
      <c r="K84" s="6">
        <v>0</v>
      </c>
      <c r="L84" s="18">
        <v>34.721800000000002</v>
      </c>
      <c r="M84" s="6">
        <v>0</v>
      </c>
      <c r="N84" s="7">
        <v>27.827500071278564</v>
      </c>
      <c r="O84" s="6">
        <v>0</v>
      </c>
      <c r="P84" s="27">
        <v>4.7372950331125825</v>
      </c>
      <c r="Q84" s="6">
        <v>0</v>
      </c>
      <c r="R84" s="47">
        <v>139.79765109257187</v>
      </c>
      <c r="S84" s="6">
        <v>0</v>
      </c>
      <c r="T84" s="5">
        <v>33.045636864289449</v>
      </c>
      <c r="U84" s="6">
        <v>0</v>
      </c>
      <c r="V84" s="8">
        <v>0</v>
      </c>
      <c r="W84" s="6">
        <v>0</v>
      </c>
      <c r="X84" s="23">
        <v>115.06130207741691</v>
      </c>
      <c r="Y84" s="6">
        <v>0</v>
      </c>
      <c r="Z84" s="27">
        <v>2.245822885247911</v>
      </c>
      <c r="AA84" s="6">
        <v>0</v>
      </c>
      <c r="AB84" s="30"/>
      <c r="AC84" s="6"/>
      <c r="AD84" s="34">
        <v>2.2929519494949496E-4</v>
      </c>
      <c r="AE84" s="6">
        <v>0</v>
      </c>
      <c r="AF84" s="31">
        <v>0.26077098914293273</v>
      </c>
      <c r="AG84" s="6">
        <v>0</v>
      </c>
      <c r="AH84" s="9">
        <v>6.3000446696582104</v>
      </c>
      <c r="AI84" s="6">
        <v>0</v>
      </c>
    </row>
    <row r="85" spans="1:35">
      <c r="A85" s="1" t="s">
        <v>28</v>
      </c>
      <c r="B85" s="1" t="s">
        <v>34</v>
      </c>
      <c r="C85" s="1" t="s">
        <v>35</v>
      </c>
      <c r="D85" s="2">
        <v>0.74513888888888891</v>
      </c>
      <c r="E85" s="3">
        <f t="shared" si="7"/>
        <v>150.07</v>
      </c>
      <c r="F85" s="3">
        <v>-54.985833333333332</v>
      </c>
      <c r="G85" s="1">
        <v>3713</v>
      </c>
      <c r="H85" s="4">
        <v>3196.3246842066878</v>
      </c>
      <c r="I85" s="1">
        <v>0</v>
      </c>
      <c r="J85" s="14">
        <v>0.72078299999999995</v>
      </c>
      <c r="K85" s="6">
        <v>0</v>
      </c>
      <c r="L85" s="18">
        <v>34.713099999999997</v>
      </c>
      <c r="M85" s="6">
        <v>0</v>
      </c>
      <c r="N85" s="7">
        <v>27.832884299713896</v>
      </c>
      <c r="O85" s="6">
        <v>0</v>
      </c>
      <c r="P85" s="27">
        <v>4.8101684602649009</v>
      </c>
      <c r="Q85" s="6">
        <v>0</v>
      </c>
      <c r="R85" s="47">
        <v>138.34433220493872</v>
      </c>
      <c r="S85" s="6">
        <v>0</v>
      </c>
      <c r="T85" s="5">
        <v>33.192042241933478</v>
      </c>
      <c r="U85" s="6">
        <v>0</v>
      </c>
      <c r="V85" s="8">
        <v>0</v>
      </c>
      <c r="W85" s="6">
        <v>0</v>
      </c>
      <c r="X85" s="23">
        <v>119.36407099632007</v>
      </c>
      <c r="Y85" s="6">
        <v>0</v>
      </c>
      <c r="Z85" s="27">
        <v>2.2442241915224459</v>
      </c>
      <c r="AA85" s="6">
        <v>0</v>
      </c>
      <c r="AB85" s="30"/>
      <c r="AC85" s="6"/>
      <c r="AD85" s="34"/>
      <c r="AE85" s="6"/>
      <c r="AG85" s="6"/>
      <c r="AI85" s="6"/>
    </row>
    <row r="86" spans="1:35">
      <c r="A86" s="1" t="s">
        <v>28</v>
      </c>
      <c r="B86" s="1" t="s">
        <v>34</v>
      </c>
      <c r="C86" s="1" t="s">
        <v>35</v>
      </c>
      <c r="D86" s="2">
        <v>0.74513888888888891</v>
      </c>
      <c r="E86" s="3">
        <f t="shared" si="7"/>
        <v>150.07</v>
      </c>
      <c r="F86" s="3">
        <v>-54.985833333333332</v>
      </c>
      <c r="G86" s="1">
        <v>3713</v>
      </c>
      <c r="H86" s="4">
        <v>3440.0268049866836</v>
      </c>
      <c r="I86" s="1">
        <v>0</v>
      </c>
      <c r="J86" s="14">
        <v>0.60203899999999999</v>
      </c>
      <c r="K86" s="6">
        <v>0</v>
      </c>
      <c r="L86" s="18">
        <v>34.708500000000001</v>
      </c>
      <c r="M86" s="6">
        <v>0</v>
      </c>
      <c r="N86" s="7">
        <v>27.836540104163532</v>
      </c>
      <c r="O86" s="6">
        <v>0</v>
      </c>
      <c r="P86" s="27">
        <v>4.8278759105960267</v>
      </c>
      <c r="Q86" s="6">
        <v>0</v>
      </c>
      <c r="R86" s="47">
        <v>138.66555487001426</v>
      </c>
      <c r="S86" s="6">
        <v>0</v>
      </c>
      <c r="T86" s="5">
        <v>33.307516110169281</v>
      </c>
      <c r="U86" s="6">
        <v>0</v>
      </c>
      <c r="V86" s="8">
        <v>0</v>
      </c>
      <c r="W86" s="6">
        <v>0</v>
      </c>
      <c r="X86" s="23">
        <v>122.92698291951334</v>
      </c>
      <c r="Y86" s="6">
        <v>0</v>
      </c>
      <c r="Z86" s="27">
        <v>2.2710373568794351</v>
      </c>
      <c r="AA86" s="6">
        <v>0</v>
      </c>
      <c r="AB86" s="30"/>
      <c r="AC86" s="6"/>
      <c r="AD86" s="34">
        <v>2.6268866111111113E-4</v>
      </c>
      <c r="AE86" s="6">
        <v>0</v>
      </c>
      <c r="AF86" s="31">
        <v>0.28052292355575331</v>
      </c>
      <c r="AG86" s="6">
        <v>0</v>
      </c>
      <c r="AH86" s="9">
        <v>5.8786229738392484</v>
      </c>
      <c r="AI86" s="6">
        <v>0</v>
      </c>
    </row>
    <row r="87" spans="1:35">
      <c r="A87" s="1" t="s">
        <v>28</v>
      </c>
      <c r="B87" s="1" t="s">
        <v>34</v>
      </c>
      <c r="C87" s="1" t="s">
        <v>35</v>
      </c>
      <c r="D87" s="2">
        <v>0.74513888888888891</v>
      </c>
      <c r="E87" s="3">
        <f t="shared" si="7"/>
        <v>150.07</v>
      </c>
      <c r="F87" s="3">
        <v>-54.985833333333332</v>
      </c>
      <c r="G87" s="1">
        <v>3713</v>
      </c>
      <c r="H87" s="4">
        <v>3723.5228928951024</v>
      </c>
      <c r="I87" s="1">
        <v>0</v>
      </c>
      <c r="J87" s="14">
        <v>0.57288499999999998</v>
      </c>
      <c r="K87" s="6">
        <v>0</v>
      </c>
      <c r="L87" s="18">
        <v>34.709000000000003</v>
      </c>
      <c r="M87" s="6">
        <v>0</v>
      </c>
      <c r="N87" s="7">
        <v>27.838721193785659</v>
      </c>
      <c r="O87" s="6">
        <v>0</v>
      </c>
      <c r="P87" s="27">
        <v>4.861951986754967</v>
      </c>
      <c r="Q87" s="6">
        <v>0</v>
      </c>
      <c r="R87" s="47">
        <v>137.41425138356988</v>
      </c>
      <c r="S87" s="6">
        <v>0</v>
      </c>
      <c r="T87" s="5">
        <v>33.402375527522835</v>
      </c>
      <c r="U87" s="6">
        <v>0</v>
      </c>
      <c r="V87" s="8">
        <v>0</v>
      </c>
      <c r="W87" s="6">
        <v>0</v>
      </c>
      <c r="X87" s="23">
        <v>123.6385653968639</v>
      </c>
      <c r="Y87" s="6">
        <v>0</v>
      </c>
      <c r="Z87" s="27">
        <v>2.2694291782967198</v>
      </c>
      <c r="AA87" s="6">
        <v>0</v>
      </c>
      <c r="AB87" s="30"/>
      <c r="AC87" s="6"/>
      <c r="AD87" s="34">
        <v>3.2283653636363635E-4</v>
      </c>
      <c r="AE87" s="6">
        <v>0</v>
      </c>
      <c r="AF87" s="31">
        <v>0.28148070288504079</v>
      </c>
      <c r="AG87" s="6">
        <v>0</v>
      </c>
      <c r="AH87" s="9">
        <v>3.9071204859733197</v>
      </c>
      <c r="AI87" s="6">
        <v>0</v>
      </c>
    </row>
    <row r="88" spans="1:35">
      <c r="A88" s="1" t="s">
        <v>28</v>
      </c>
      <c r="B88" s="1" t="s">
        <v>36</v>
      </c>
      <c r="C88" s="1" t="s">
        <v>37</v>
      </c>
      <c r="D88" s="2">
        <v>0.85277777777777775</v>
      </c>
      <c r="E88" s="3">
        <f>(149+59.7/60)</f>
        <v>149.995</v>
      </c>
      <c r="F88" s="3">
        <v>-59.999499999999998</v>
      </c>
      <c r="G88" s="1">
        <v>3270</v>
      </c>
      <c r="H88" s="4">
        <v>0</v>
      </c>
      <c r="I88" s="1">
        <v>0</v>
      </c>
      <c r="J88" s="5">
        <v>0.8</v>
      </c>
      <c r="K88" s="6">
        <v>0</v>
      </c>
      <c r="L88" s="18">
        <v>34.005494389373816</v>
      </c>
      <c r="M88" s="6">
        <v>0</v>
      </c>
      <c r="N88" s="7">
        <v>27.258355590381825</v>
      </c>
      <c r="O88" s="6">
        <v>0</v>
      </c>
      <c r="P88" s="27">
        <v>8.0803868195315083</v>
      </c>
      <c r="Q88" s="6">
        <v>0</v>
      </c>
      <c r="R88" s="47">
        <v>-6.6810877568942715</v>
      </c>
      <c r="S88" s="6">
        <v>0</v>
      </c>
      <c r="T88" s="5">
        <v>28.563566987891289</v>
      </c>
      <c r="U88" s="6">
        <v>0</v>
      </c>
      <c r="V88" s="8">
        <v>0.26944433597554779</v>
      </c>
      <c r="W88" s="6">
        <v>0</v>
      </c>
      <c r="X88" s="23">
        <v>30.249598277859086</v>
      </c>
      <c r="Y88" s="6">
        <v>0</v>
      </c>
      <c r="Z88" s="27">
        <v>1.7955606558335315</v>
      </c>
      <c r="AA88" s="6">
        <v>0</v>
      </c>
      <c r="AB88" s="30">
        <v>0.312</v>
      </c>
      <c r="AC88" s="6">
        <v>0</v>
      </c>
      <c r="AD88" s="34">
        <v>0.20980043197402598</v>
      </c>
      <c r="AE88" s="6">
        <v>0</v>
      </c>
      <c r="AF88" s="31">
        <v>3.0876550181222462</v>
      </c>
      <c r="AG88" s="6">
        <v>0</v>
      </c>
      <c r="AH88" s="9">
        <v>32.079998845080603</v>
      </c>
      <c r="AI88" s="6">
        <v>0</v>
      </c>
    </row>
    <row r="89" spans="1:35">
      <c r="A89" s="1" t="s">
        <v>28</v>
      </c>
      <c r="B89" s="1" t="s">
        <v>36</v>
      </c>
      <c r="C89" s="1" t="s">
        <v>37</v>
      </c>
      <c r="D89" s="2">
        <v>0.85277777777777775</v>
      </c>
      <c r="E89" s="3">
        <f t="shared" ref="E89:E94" si="8">(149+59.7/60)</f>
        <v>149.995</v>
      </c>
      <c r="F89" s="3">
        <v>-59.999499999999998</v>
      </c>
      <c r="G89" s="1">
        <v>3270</v>
      </c>
      <c r="H89" s="4">
        <v>8.6603841563691724</v>
      </c>
      <c r="I89" s="1">
        <v>0</v>
      </c>
      <c r="J89" s="14">
        <v>0.65565399999999996</v>
      </c>
      <c r="K89" s="6">
        <v>0</v>
      </c>
      <c r="L89" s="18">
        <v>34.007077007432997</v>
      </c>
      <c r="M89" s="6">
        <v>0</v>
      </c>
      <c r="N89" s="7">
        <v>27.2683887470223</v>
      </c>
      <c r="O89" s="6">
        <v>0</v>
      </c>
      <c r="P89" s="27">
        <v>8.0631546354338504</v>
      </c>
      <c r="Q89" s="6">
        <v>0</v>
      </c>
      <c r="R89" s="47">
        <v>-4.5734791056150357</v>
      </c>
      <c r="S89" s="6">
        <v>0</v>
      </c>
      <c r="T89" s="5">
        <v>28.624793258031612</v>
      </c>
      <c r="U89" s="6">
        <v>0</v>
      </c>
      <c r="V89" s="8">
        <v>0.27610103823547594</v>
      </c>
      <c r="W89" s="6">
        <v>0</v>
      </c>
      <c r="X89" s="23">
        <v>30.212367857329419</v>
      </c>
      <c r="Y89" s="6">
        <v>0</v>
      </c>
      <c r="Z89" s="27">
        <v>1.7978359053937014</v>
      </c>
      <c r="AA89" s="6">
        <v>0</v>
      </c>
      <c r="AB89" s="30">
        <v>0.30499999999999999</v>
      </c>
      <c r="AC89" s="6">
        <v>0</v>
      </c>
      <c r="AD89" s="34">
        <v>0.17116876393939398</v>
      </c>
      <c r="AE89" s="6">
        <v>0</v>
      </c>
      <c r="AF89" s="31">
        <v>3.0897186822330576</v>
      </c>
      <c r="AG89" s="6">
        <v>0</v>
      </c>
      <c r="AH89" s="9">
        <v>35.614850214405195</v>
      </c>
      <c r="AI89" s="6">
        <v>0</v>
      </c>
    </row>
    <row r="90" spans="1:35">
      <c r="A90" s="1" t="s">
        <v>28</v>
      </c>
      <c r="B90" s="1" t="s">
        <v>36</v>
      </c>
      <c r="C90" s="1" t="s">
        <v>37</v>
      </c>
      <c r="D90" s="2">
        <v>0.85277777777777775</v>
      </c>
      <c r="E90" s="3">
        <f t="shared" si="8"/>
        <v>149.995</v>
      </c>
      <c r="F90" s="3">
        <v>-59.999499999999998</v>
      </c>
      <c r="G90" s="1">
        <v>3270</v>
      </c>
      <c r="H90" s="4">
        <v>17.488783890366602</v>
      </c>
      <c r="I90" s="1">
        <v>0</v>
      </c>
      <c r="J90" s="14">
        <v>0.473327</v>
      </c>
      <c r="K90" s="6">
        <v>0</v>
      </c>
      <c r="L90" s="18">
        <v>34.011398146354693</v>
      </c>
      <c r="M90" s="6">
        <v>0</v>
      </c>
      <c r="N90" s="7">
        <v>27.282536711298462</v>
      </c>
      <c r="O90" s="6">
        <v>0</v>
      </c>
      <c r="P90" s="27">
        <v>8.0769920735730771</v>
      </c>
      <c r="Q90" s="6">
        <v>0</v>
      </c>
      <c r="R90" s="47">
        <v>-3.4937768462780809</v>
      </c>
      <c r="S90" s="6">
        <v>0</v>
      </c>
      <c r="T90" s="5">
        <v>28.700716514005016</v>
      </c>
      <c r="U90" s="6">
        <v>0</v>
      </c>
      <c r="V90" s="8">
        <v>0.25773274188710893</v>
      </c>
      <c r="W90" s="6">
        <v>0</v>
      </c>
      <c r="X90" s="23">
        <v>29.836465071706485</v>
      </c>
      <c r="Y90" s="6">
        <v>0</v>
      </c>
      <c r="Z90" s="27">
        <v>1.7951068350046016</v>
      </c>
      <c r="AA90" s="6">
        <v>0</v>
      </c>
      <c r="AB90" s="30">
        <v>0.35</v>
      </c>
      <c r="AC90" s="6">
        <v>0</v>
      </c>
      <c r="AD90" s="34">
        <v>0.22211629335757577</v>
      </c>
      <c r="AE90" s="6">
        <v>0</v>
      </c>
      <c r="AF90" s="31">
        <v>3.1351054701163066</v>
      </c>
      <c r="AG90" s="6">
        <v>0</v>
      </c>
      <c r="AH90" s="9">
        <v>35.649392735929531</v>
      </c>
      <c r="AI90" s="6">
        <v>0</v>
      </c>
    </row>
    <row r="91" spans="1:35">
      <c r="A91" s="1" t="s">
        <v>28</v>
      </c>
      <c r="B91" s="1" t="s">
        <v>36</v>
      </c>
      <c r="C91" s="1" t="s">
        <v>37</v>
      </c>
      <c r="D91" s="2">
        <v>0.85277777777777775</v>
      </c>
      <c r="E91" s="3">
        <f t="shared" si="8"/>
        <v>149.995</v>
      </c>
      <c r="F91" s="3">
        <v>-59.999499999999998</v>
      </c>
      <c r="G91" s="1">
        <v>3270</v>
      </c>
      <c r="H91" s="4">
        <v>29.464408852287512</v>
      </c>
      <c r="I91" s="1">
        <v>0</v>
      </c>
      <c r="J91" s="14">
        <v>3.29734E-2</v>
      </c>
      <c r="K91" s="6">
        <v>0</v>
      </c>
      <c r="L91" s="18">
        <v>34.017675508045357</v>
      </c>
      <c r="M91" s="6">
        <v>0</v>
      </c>
      <c r="N91" s="7">
        <v>27.311521806580004</v>
      </c>
      <c r="O91" s="6">
        <v>0</v>
      </c>
      <c r="P91" s="27">
        <v>8.0650474265918835</v>
      </c>
      <c r="Q91" s="6">
        <v>0</v>
      </c>
      <c r="R91" s="47">
        <v>1.2081252971245249</v>
      </c>
      <c r="S91" s="6">
        <v>0</v>
      </c>
      <c r="T91" s="5">
        <v>28.90506642594455</v>
      </c>
      <c r="U91" s="6">
        <v>0</v>
      </c>
      <c r="V91" s="8">
        <v>0.22935800699140041</v>
      </c>
      <c r="W91" s="6">
        <v>0</v>
      </c>
      <c r="X91" s="23">
        <v>29.272035440739305</v>
      </c>
      <c r="Y91" s="6">
        <v>0</v>
      </c>
      <c r="Z91" s="27">
        <v>1.8524835583368882</v>
      </c>
      <c r="AA91" s="6">
        <v>0</v>
      </c>
      <c r="AB91" s="30">
        <v>0.41</v>
      </c>
      <c r="AC91" s="6">
        <v>0</v>
      </c>
      <c r="AD91" s="34">
        <v>0.2245185844900433</v>
      </c>
      <c r="AE91" s="6">
        <v>0</v>
      </c>
      <c r="AF91" s="31">
        <v>3.6566961298574445</v>
      </c>
      <c r="AG91" s="6">
        <v>0</v>
      </c>
      <c r="AH91" s="9">
        <v>32.356339017275353</v>
      </c>
      <c r="AI91" s="6">
        <v>0</v>
      </c>
    </row>
    <row r="92" spans="1:35">
      <c r="A92" s="1" t="s">
        <v>28</v>
      </c>
      <c r="B92" s="1" t="s">
        <v>36</v>
      </c>
      <c r="C92" s="1" t="s">
        <v>37</v>
      </c>
      <c r="D92" s="2">
        <v>0.85277777777777775</v>
      </c>
      <c r="E92" s="3">
        <f t="shared" si="8"/>
        <v>149.995</v>
      </c>
      <c r="F92" s="3">
        <v>-59.999499999999998</v>
      </c>
      <c r="G92" s="1">
        <v>3270</v>
      </c>
      <c r="H92" s="4">
        <v>49.330453267613287</v>
      </c>
      <c r="I92" s="1">
        <v>0</v>
      </c>
      <c r="J92" s="14">
        <v>-0.77739100000000005</v>
      </c>
      <c r="K92" s="6">
        <v>0</v>
      </c>
      <c r="L92" s="18">
        <v>34.115326718840741</v>
      </c>
      <c r="M92" s="6">
        <v>0</v>
      </c>
      <c r="N92" s="7">
        <v>27.427696764811117</v>
      </c>
      <c r="O92" s="6">
        <v>0</v>
      </c>
      <c r="P92" s="27">
        <v>7.6638039096007926</v>
      </c>
      <c r="Q92" s="6">
        <v>0</v>
      </c>
      <c r="R92" s="47">
        <v>26.798145195864038</v>
      </c>
      <c r="S92" s="6">
        <v>0</v>
      </c>
      <c r="T92" s="5">
        <v>30.756763499227723</v>
      </c>
      <c r="U92" s="6">
        <v>0</v>
      </c>
      <c r="V92" s="8">
        <v>0.19598338883817332</v>
      </c>
      <c r="W92" s="6">
        <v>0</v>
      </c>
      <c r="X92" s="23">
        <v>42.947915011658033</v>
      </c>
      <c r="Y92" s="6">
        <v>0</v>
      </c>
      <c r="Z92" s="27">
        <v>2.0902773732356694</v>
      </c>
      <c r="AA92" s="6">
        <v>0</v>
      </c>
      <c r="AB92" s="30">
        <v>0.26500000000000001</v>
      </c>
      <c r="AC92" s="6">
        <v>0</v>
      </c>
      <c r="AD92" s="34">
        <v>0.29252064828225116</v>
      </c>
      <c r="AE92" s="6">
        <v>0</v>
      </c>
      <c r="AF92" s="31">
        <v>3.4708707746878726</v>
      </c>
      <c r="AG92" s="6">
        <v>0</v>
      </c>
      <c r="AH92" s="9">
        <v>26.903608039322805</v>
      </c>
      <c r="AI92" s="6">
        <v>0</v>
      </c>
    </row>
    <row r="93" spans="1:35">
      <c r="A93" s="1" t="s">
        <v>28</v>
      </c>
      <c r="B93" s="1" t="s">
        <v>36</v>
      </c>
      <c r="C93" s="1" t="s">
        <v>37</v>
      </c>
      <c r="D93" s="2">
        <v>0.85277777777777775</v>
      </c>
      <c r="E93" s="3">
        <f t="shared" si="8"/>
        <v>149.995</v>
      </c>
      <c r="F93" s="3">
        <v>-59.999499999999998</v>
      </c>
      <c r="G93" s="1">
        <v>3270</v>
      </c>
      <c r="H93" s="4">
        <v>74.72496145933782</v>
      </c>
      <c r="I93" s="1">
        <v>0</v>
      </c>
      <c r="J93" s="14">
        <v>-0.81711100000000003</v>
      </c>
      <c r="K93" s="6">
        <v>0</v>
      </c>
      <c r="L93" s="18">
        <v>34.19618418729172</v>
      </c>
      <c r="M93" s="6">
        <v>0</v>
      </c>
      <c r="N93" s="7">
        <v>27.494785119359676</v>
      </c>
      <c r="O93" s="6">
        <v>0</v>
      </c>
      <c r="P93" s="27">
        <v>7.8465587924777305</v>
      </c>
      <c r="Q93" s="6">
        <v>0</v>
      </c>
      <c r="R93" s="47">
        <v>18.830090314716983</v>
      </c>
      <c r="S93" s="6">
        <v>0</v>
      </c>
      <c r="T93" s="5">
        <v>31.301065516239497</v>
      </c>
      <c r="U93" s="6">
        <v>0</v>
      </c>
      <c r="V93" s="8">
        <v>0.18763024974786019</v>
      </c>
      <c r="W93" s="6">
        <v>0</v>
      </c>
      <c r="X93" s="23">
        <v>47.482067181697083</v>
      </c>
      <c r="Y93" s="6">
        <v>0</v>
      </c>
      <c r="Z93" s="27">
        <v>2.1277456333926428</v>
      </c>
      <c r="AA93" s="6">
        <v>0</v>
      </c>
      <c r="AB93" s="30">
        <v>0.21299999999999999</v>
      </c>
      <c r="AC93" s="6">
        <v>0</v>
      </c>
      <c r="AD93" s="34">
        <v>0.14408582769177491</v>
      </c>
      <c r="AE93" s="6">
        <v>0</v>
      </c>
      <c r="AF93" s="31">
        <v>3.3956810810253177</v>
      </c>
      <c r="AG93" s="6">
        <v>0</v>
      </c>
      <c r="AH93" s="9">
        <v>26.10414262136899</v>
      </c>
      <c r="AI93" s="6">
        <v>0</v>
      </c>
    </row>
    <row r="94" spans="1:35">
      <c r="A94" s="1" t="s">
        <v>28</v>
      </c>
      <c r="B94" s="1" t="s">
        <v>36</v>
      </c>
      <c r="C94" s="1" t="s">
        <v>37</v>
      </c>
      <c r="D94" s="2">
        <v>0.85277777777777775</v>
      </c>
      <c r="E94" s="3">
        <f t="shared" si="8"/>
        <v>149.995</v>
      </c>
      <c r="F94" s="3">
        <v>-59.999499999999998</v>
      </c>
      <c r="G94" s="1">
        <v>3270</v>
      </c>
      <c r="H94" s="4">
        <v>99.230187004284645</v>
      </c>
      <c r="I94" s="1">
        <v>0</v>
      </c>
      <c r="J94" s="14">
        <v>-0.95071399999999995</v>
      </c>
      <c r="K94" s="6">
        <v>0</v>
      </c>
      <c r="L94" s="18">
        <v>34.207557155424958</v>
      </c>
      <c r="M94" s="6">
        <v>0</v>
      </c>
      <c r="N94" s="7">
        <v>27.509246382505353</v>
      </c>
      <c r="O94" s="6">
        <v>0</v>
      </c>
      <c r="P94" s="27">
        <v>7.8882009897723533</v>
      </c>
      <c r="Q94" s="6">
        <v>0</v>
      </c>
      <c r="R94" s="47">
        <v>18.277880643846913</v>
      </c>
      <c r="S94" s="6">
        <v>0</v>
      </c>
      <c r="T94" s="5">
        <v>31.577841282767267</v>
      </c>
      <c r="U94" s="6">
        <v>0</v>
      </c>
      <c r="V94" s="8">
        <v>0.18928311885267049</v>
      </c>
      <c r="W94" s="6">
        <v>0</v>
      </c>
      <c r="X94" s="23">
        <v>49.128886642737527</v>
      </c>
      <c r="Y94" s="6">
        <v>0</v>
      </c>
      <c r="Z94" s="27">
        <v>2.1501977194381485</v>
      </c>
      <c r="AA94" s="6">
        <v>0</v>
      </c>
      <c r="AB94" s="30">
        <v>0.23699999999999999</v>
      </c>
      <c r="AC94" s="6">
        <v>0</v>
      </c>
      <c r="AD94" s="34">
        <v>0.10340825424069262</v>
      </c>
      <c r="AE94" s="6">
        <v>0</v>
      </c>
      <c r="AF94" s="31">
        <v>2.7983119404015686</v>
      </c>
      <c r="AG94" s="6">
        <v>0</v>
      </c>
      <c r="AH94" s="9">
        <v>22.868659771922047</v>
      </c>
      <c r="AI94" s="6">
        <v>0</v>
      </c>
    </row>
    <row r="95" spans="1:35">
      <c r="A95" s="1" t="s">
        <v>28</v>
      </c>
      <c r="B95" s="1" t="s">
        <v>36</v>
      </c>
      <c r="C95" s="1" t="s">
        <v>37</v>
      </c>
      <c r="D95" s="2">
        <v>0.54513888888888895</v>
      </c>
      <c r="E95" s="3">
        <f>(149+59.69/60)</f>
        <v>149.99483333333333</v>
      </c>
      <c r="F95" s="3">
        <v>-59.99816666666667</v>
      </c>
      <c r="G95" s="1">
        <v>3259</v>
      </c>
      <c r="H95" s="4">
        <v>122.85834337960102</v>
      </c>
      <c r="I95" s="1">
        <v>0</v>
      </c>
      <c r="J95" s="14">
        <v>-0.103324</v>
      </c>
      <c r="K95" s="6">
        <v>0</v>
      </c>
      <c r="L95" s="18">
        <v>34.337026187327318</v>
      </c>
      <c r="M95" s="6">
        <v>0</v>
      </c>
      <c r="N95" s="7">
        <v>27.576316468215282</v>
      </c>
      <c r="O95" s="6">
        <v>0</v>
      </c>
      <c r="P95" s="27">
        <v>6.3904653662157713</v>
      </c>
      <c r="Q95" s="6">
        <v>0</v>
      </c>
      <c r="R95" s="47">
        <v>76.487788946148328</v>
      </c>
      <c r="S95" s="6">
        <v>0</v>
      </c>
      <c r="T95" s="5">
        <v>33.60266841975772</v>
      </c>
      <c r="U95" s="6">
        <v>0</v>
      </c>
      <c r="V95" s="8">
        <v>0.13590803346073443</v>
      </c>
      <c r="W95" s="6">
        <v>0</v>
      </c>
      <c r="X95" s="23">
        <v>57.412752962562628</v>
      </c>
      <c r="Y95" s="6">
        <v>0</v>
      </c>
      <c r="Z95" s="27">
        <v>2.3381760558027938</v>
      </c>
      <c r="AA95" s="6">
        <v>0</v>
      </c>
      <c r="AB95" s="30">
        <v>0.18099999999999999</v>
      </c>
      <c r="AC95" s="6">
        <v>0</v>
      </c>
      <c r="AD95" s="34">
        <v>2.645692519694506E-2</v>
      </c>
      <c r="AE95" s="6">
        <v>0</v>
      </c>
      <c r="AF95" s="31">
        <v>2.7525513724467228</v>
      </c>
      <c r="AG95" s="6">
        <v>0</v>
      </c>
      <c r="AH95" s="9">
        <v>21.394845520216681</v>
      </c>
      <c r="AI95" s="6">
        <v>0</v>
      </c>
    </row>
    <row r="96" spans="1:35">
      <c r="A96" s="1" t="s">
        <v>28</v>
      </c>
      <c r="B96" s="1" t="s">
        <v>36</v>
      </c>
      <c r="C96" s="1" t="s">
        <v>37</v>
      </c>
      <c r="D96" s="2">
        <v>0.54513888888888895</v>
      </c>
      <c r="E96" s="3">
        <f t="shared" ref="E96:E104" si="9">(149+59.69/60)</f>
        <v>149.99483333333333</v>
      </c>
      <c r="F96" s="3">
        <v>-59.99816666666667</v>
      </c>
      <c r="G96" s="1">
        <v>3259</v>
      </c>
      <c r="H96" s="4">
        <v>147.6389280128023</v>
      </c>
      <c r="I96" s="1">
        <v>0</v>
      </c>
      <c r="J96" s="14">
        <v>1.5106900000000001</v>
      </c>
      <c r="K96" s="6">
        <v>0</v>
      </c>
      <c r="L96" s="18">
        <v>34.525971768416895</v>
      </c>
      <c r="M96" s="6">
        <v>0</v>
      </c>
      <c r="N96" s="7">
        <v>27.628974625512456</v>
      </c>
      <c r="O96" s="6">
        <v>0</v>
      </c>
      <c r="P96" s="27">
        <v>4.3498444572748269</v>
      </c>
      <c r="Q96" s="6">
        <v>0</v>
      </c>
      <c r="R96" s="47">
        <v>152.15959752606284</v>
      </c>
      <c r="S96" s="6">
        <v>0</v>
      </c>
      <c r="T96" s="5">
        <v>35.853697362877682</v>
      </c>
      <c r="U96" s="6">
        <v>0</v>
      </c>
      <c r="V96" s="8">
        <v>9.7547208559631116E-2</v>
      </c>
      <c r="W96" s="6">
        <v>0</v>
      </c>
      <c r="X96" s="23">
        <v>69.229497438814974</v>
      </c>
      <c r="Y96" s="6">
        <v>0</v>
      </c>
      <c r="Z96" s="27">
        <v>2.4510240315514125</v>
      </c>
      <c r="AA96" s="6">
        <v>0</v>
      </c>
      <c r="AB96" s="30">
        <v>0.10199999999999999</v>
      </c>
      <c r="AC96" s="6">
        <v>0</v>
      </c>
      <c r="AD96" s="34">
        <v>1.1735088037053464E-2</v>
      </c>
      <c r="AE96" s="6">
        <v>0</v>
      </c>
      <c r="AF96" s="31">
        <v>2.5870428539129198</v>
      </c>
      <c r="AG96" s="6">
        <v>0</v>
      </c>
      <c r="AH96" s="9">
        <v>18.974221369260245</v>
      </c>
      <c r="AI96" s="6">
        <v>0</v>
      </c>
    </row>
    <row r="97" spans="1:35">
      <c r="A97" s="1" t="s">
        <v>28</v>
      </c>
      <c r="B97" s="1" t="s">
        <v>36</v>
      </c>
      <c r="C97" s="1" t="s">
        <v>37</v>
      </c>
      <c r="D97" s="2">
        <v>0.54513888888888895</v>
      </c>
      <c r="E97" s="3">
        <f t="shared" si="9"/>
        <v>149.99483333333333</v>
      </c>
      <c r="F97" s="3">
        <v>-59.99816666666667</v>
      </c>
      <c r="G97" s="1">
        <v>3259</v>
      </c>
      <c r="H97" s="4">
        <v>197.679974904392</v>
      </c>
      <c r="I97" s="1">
        <v>0</v>
      </c>
      <c r="J97" s="14">
        <v>1.95736</v>
      </c>
      <c r="K97" s="6">
        <v>0</v>
      </c>
      <c r="L97" s="18">
        <v>34.596816867210222</v>
      </c>
      <c r="M97" s="6">
        <v>0</v>
      </c>
      <c r="N97" s="7">
        <v>27.652050974358872</v>
      </c>
      <c r="O97" s="6">
        <v>0</v>
      </c>
      <c r="P97" s="27">
        <v>3.9826670488287697</v>
      </c>
      <c r="Q97" s="6">
        <v>0</v>
      </c>
      <c r="R97" s="47">
        <v>164.43765768255955</v>
      </c>
      <c r="S97" s="6">
        <v>0</v>
      </c>
      <c r="T97" s="5">
        <v>35.984163382108754</v>
      </c>
      <c r="U97" s="6">
        <v>0</v>
      </c>
      <c r="V97" s="8">
        <v>4.918932481981083E-2</v>
      </c>
      <c r="W97" s="6">
        <v>0</v>
      </c>
      <c r="X97" s="23">
        <v>72.795600389970318</v>
      </c>
      <c r="Y97" s="6">
        <v>0</v>
      </c>
      <c r="Z97" s="27">
        <v>2.41338573911416</v>
      </c>
      <c r="AA97" s="6">
        <v>0</v>
      </c>
      <c r="AB97" s="30">
        <v>0.05</v>
      </c>
      <c r="AC97" s="6">
        <v>0</v>
      </c>
      <c r="AD97" s="34">
        <v>8.9773392547918222E-3</v>
      </c>
      <c r="AE97" s="6">
        <v>0</v>
      </c>
      <c r="AF97" s="31">
        <v>2.5290439945282897</v>
      </c>
      <c r="AG97" s="6">
        <v>0</v>
      </c>
      <c r="AH97" s="9">
        <v>17.284285458819671</v>
      </c>
      <c r="AI97" s="6">
        <v>0</v>
      </c>
    </row>
    <row r="98" spans="1:35">
      <c r="A98" s="1" t="s">
        <v>28</v>
      </c>
      <c r="B98" s="1" t="s">
        <v>36</v>
      </c>
      <c r="C98" s="1" t="s">
        <v>37</v>
      </c>
      <c r="D98" s="2">
        <v>0.54513888888888895</v>
      </c>
      <c r="E98" s="3">
        <f t="shared" si="9"/>
        <v>149.99483333333333</v>
      </c>
      <c r="F98" s="3">
        <v>-59.99816666666667</v>
      </c>
      <c r="G98" s="1">
        <v>3259</v>
      </c>
      <c r="H98" s="4">
        <v>297.38122910599935</v>
      </c>
      <c r="I98" s="1">
        <v>0</v>
      </c>
      <c r="J98" s="14">
        <v>2.0085600000000001</v>
      </c>
      <c r="K98" s="6">
        <v>0</v>
      </c>
      <c r="L98" s="18">
        <v>34.65354142526013</v>
      </c>
      <c r="M98" s="6">
        <v>0</v>
      </c>
      <c r="N98" s="7">
        <v>27.693465223693238</v>
      </c>
      <c r="O98" s="6">
        <v>0</v>
      </c>
      <c r="P98" s="27">
        <v>4.0163748597822497</v>
      </c>
      <c r="Q98" s="6">
        <v>0</v>
      </c>
      <c r="R98" s="47">
        <v>162.35483581150689</v>
      </c>
      <c r="S98" s="6">
        <v>0</v>
      </c>
      <c r="T98" s="5">
        <v>34.890919487436499</v>
      </c>
      <c r="U98" s="6">
        <v>0</v>
      </c>
      <c r="V98" s="8">
        <v>2.0843782642066124E-2</v>
      </c>
      <c r="W98" s="6">
        <v>0</v>
      </c>
      <c r="X98" s="23">
        <v>74.935725842234916</v>
      </c>
      <c r="Y98" s="6">
        <v>0</v>
      </c>
      <c r="Z98" s="27">
        <v>2.3355606445576527</v>
      </c>
      <c r="AA98" s="6">
        <v>0</v>
      </c>
      <c r="AB98" s="30"/>
      <c r="AC98" s="6"/>
      <c r="AD98" s="34">
        <v>3.9466789530426226E-3</v>
      </c>
      <c r="AE98" s="6">
        <v>0</v>
      </c>
      <c r="AF98" s="31">
        <v>1.4717910261341409</v>
      </c>
      <c r="AG98" s="6">
        <v>0</v>
      </c>
      <c r="AH98" s="9">
        <v>2.8968704572250021</v>
      </c>
      <c r="AI98" s="6">
        <v>0</v>
      </c>
    </row>
    <row r="99" spans="1:35">
      <c r="A99" s="1" t="s">
        <v>28</v>
      </c>
      <c r="B99" s="1" t="s">
        <v>36</v>
      </c>
      <c r="C99" s="1" t="s">
        <v>37</v>
      </c>
      <c r="D99" s="2">
        <v>0.54513888888888895</v>
      </c>
      <c r="E99" s="3">
        <f t="shared" si="9"/>
        <v>149.99483333333333</v>
      </c>
      <c r="F99" s="3">
        <v>-59.99816666666667</v>
      </c>
      <c r="G99" s="1">
        <v>3259</v>
      </c>
      <c r="H99" s="4">
        <v>397.0934289629181</v>
      </c>
      <c r="I99" s="1">
        <v>0</v>
      </c>
      <c r="J99" s="14">
        <v>1.9678</v>
      </c>
      <c r="K99" s="6">
        <v>0</v>
      </c>
      <c r="L99" s="18">
        <v>34.68222131466451</v>
      </c>
      <c r="M99" s="6">
        <v>0</v>
      </c>
      <c r="N99" s="7">
        <v>27.719672544678815</v>
      </c>
      <c r="O99" s="6">
        <v>0</v>
      </c>
      <c r="P99" s="27">
        <v>4.1284268888155724</v>
      </c>
      <c r="Q99" s="6">
        <v>0</v>
      </c>
      <c r="R99" s="47">
        <v>157.64246685238507</v>
      </c>
      <c r="S99" s="6">
        <v>0</v>
      </c>
      <c r="T99" s="5">
        <v>34.061029561787919</v>
      </c>
      <c r="U99" s="6">
        <v>0</v>
      </c>
      <c r="V99" s="8">
        <v>7.1024103965097556E-3</v>
      </c>
      <c r="W99" s="6">
        <v>0</v>
      </c>
      <c r="X99" s="23">
        <v>80.601300609000077</v>
      </c>
      <c r="Y99" s="6">
        <v>0</v>
      </c>
      <c r="Z99" s="27">
        <v>2.2812163904596474</v>
      </c>
      <c r="AA99" s="6">
        <v>0</v>
      </c>
      <c r="AB99" s="30"/>
      <c r="AC99" s="6"/>
      <c r="AD99" s="34">
        <v>2.5015251658043855E-3</v>
      </c>
      <c r="AE99" s="6">
        <v>0</v>
      </c>
      <c r="AF99" s="31">
        <v>1.1187298369252783</v>
      </c>
      <c r="AG99" s="6">
        <v>0</v>
      </c>
      <c r="AH99" s="9">
        <v>3.1816541227573314</v>
      </c>
      <c r="AI99" s="6">
        <v>0</v>
      </c>
    </row>
    <row r="100" spans="1:35">
      <c r="A100" s="1" t="s">
        <v>28</v>
      </c>
      <c r="B100" s="1" t="s">
        <v>36</v>
      </c>
      <c r="C100" s="1" t="s">
        <v>37</v>
      </c>
      <c r="D100" s="2">
        <v>0.54513888888888895</v>
      </c>
      <c r="E100" s="3">
        <f t="shared" si="9"/>
        <v>149.99483333333333</v>
      </c>
      <c r="F100" s="3">
        <v>-59.99816666666667</v>
      </c>
      <c r="G100" s="1">
        <v>3259</v>
      </c>
      <c r="H100" s="4">
        <v>493.60404496944744</v>
      </c>
      <c r="I100" s="1">
        <v>0</v>
      </c>
      <c r="J100" s="14">
        <v>1.9141699999999999</v>
      </c>
      <c r="K100" s="6">
        <v>0</v>
      </c>
      <c r="L100" s="18">
        <v>34.709727541840557</v>
      </c>
      <c r="M100" s="6">
        <v>0</v>
      </c>
      <c r="N100" s="7">
        <v>27.74593388858807</v>
      </c>
      <c r="O100" s="6">
        <v>0</v>
      </c>
      <c r="P100" s="27">
        <v>4.2369241999340153</v>
      </c>
      <c r="Q100" s="6">
        <v>0</v>
      </c>
      <c r="R100" s="47">
        <v>153.20467714891197</v>
      </c>
      <c r="S100" s="6">
        <v>0</v>
      </c>
      <c r="T100" s="5">
        <v>33.281204461150843</v>
      </c>
      <c r="U100" s="6">
        <v>0</v>
      </c>
      <c r="V100" s="8">
        <v>-3.4080198826050446E-3</v>
      </c>
      <c r="W100" s="6">
        <v>0</v>
      </c>
      <c r="X100" s="23">
        <v>77.4386343301924</v>
      </c>
      <c r="Y100" s="6">
        <v>0</v>
      </c>
      <c r="Z100" s="27">
        <v>2.2220884904540643</v>
      </c>
      <c r="AA100" s="6">
        <v>0</v>
      </c>
      <c r="AB100" s="30"/>
      <c r="AC100" s="6"/>
      <c r="AD100" s="34">
        <v>1.3468561064301555E-3</v>
      </c>
      <c r="AE100" s="6">
        <v>0</v>
      </c>
      <c r="AF100" s="31">
        <v>0.95660871010723336</v>
      </c>
      <c r="AG100" s="6">
        <v>0</v>
      </c>
      <c r="AH100" s="9">
        <v>2.6012396196084198</v>
      </c>
      <c r="AI100" s="6">
        <v>0</v>
      </c>
    </row>
    <row r="101" spans="1:35">
      <c r="A101" s="1" t="s">
        <v>28</v>
      </c>
      <c r="B101" s="1" t="s">
        <v>36</v>
      </c>
      <c r="C101" s="1" t="s">
        <v>37</v>
      </c>
      <c r="D101" s="2">
        <v>0.54513888888888895</v>
      </c>
      <c r="E101" s="3">
        <f t="shared" si="9"/>
        <v>149.99483333333333</v>
      </c>
      <c r="F101" s="3">
        <v>-59.99816666666667</v>
      </c>
      <c r="G101" s="1">
        <v>3259</v>
      </c>
      <c r="H101" s="4">
        <v>593.60555239071573</v>
      </c>
      <c r="I101" s="1">
        <v>0</v>
      </c>
      <c r="J101" s="14">
        <v>1.8612299999999999</v>
      </c>
      <c r="K101" s="6">
        <v>0</v>
      </c>
      <c r="L101" s="18">
        <v>34.722714810415546</v>
      </c>
      <c r="M101" s="6">
        <v>0</v>
      </c>
      <c r="N101" s="7">
        <v>27.760473557921614</v>
      </c>
      <c r="O101" s="6">
        <v>0</v>
      </c>
      <c r="P101" s="27">
        <v>4.3321116710656558</v>
      </c>
      <c r="Q101" s="6">
        <v>0</v>
      </c>
      <c r="R101" s="47">
        <v>149.38947775974069</v>
      </c>
      <c r="S101" s="6">
        <v>0</v>
      </c>
      <c r="T101" s="5">
        <v>32.773894511542956</v>
      </c>
      <c r="U101" s="6">
        <v>0</v>
      </c>
      <c r="V101" s="8">
        <v>-3.9615333421490831E-3</v>
      </c>
      <c r="W101" s="6">
        <v>0</v>
      </c>
      <c r="X101" s="23">
        <v>81.847249851634018</v>
      </c>
      <c r="Y101" s="6">
        <v>0</v>
      </c>
      <c r="Z101" s="27">
        <v>2.2030618124898904</v>
      </c>
      <c r="AA101" s="6">
        <v>0</v>
      </c>
      <c r="AB101" s="30"/>
      <c r="AC101" s="6"/>
      <c r="AD101" s="34">
        <v>1.3924086902192658E-3</v>
      </c>
      <c r="AE101" s="6">
        <v>0</v>
      </c>
      <c r="AF101" s="31">
        <v>0.83132330555470757</v>
      </c>
      <c r="AG101" s="6">
        <v>0</v>
      </c>
      <c r="AH101" s="9">
        <v>2.3380490857474281</v>
      </c>
      <c r="AI101" s="6">
        <v>0</v>
      </c>
    </row>
    <row r="102" spans="1:35">
      <c r="A102" s="1" t="s">
        <v>28</v>
      </c>
      <c r="B102" s="1" t="s">
        <v>36</v>
      </c>
      <c r="C102" s="1" t="s">
        <v>37</v>
      </c>
      <c r="D102" s="2">
        <v>0.54513888888888895</v>
      </c>
      <c r="E102" s="3">
        <f t="shared" si="9"/>
        <v>149.99483333333333</v>
      </c>
      <c r="F102" s="3">
        <v>-59.99816666666667</v>
      </c>
      <c r="G102" s="1">
        <v>3259</v>
      </c>
      <c r="H102" s="4">
        <v>791.10125556219714</v>
      </c>
      <c r="I102" s="1">
        <v>0</v>
      </c>
      <c r="J102" s="14">
        <v>1.70753</v>
      </c>
      <c r="K102" s="6">
        <v>0</v>
      </c>
      <c r="L102" s="18">
        <v>34.738057896676644</v>
      </c>
      <c r="M102" s="6">
        <v>0</v>
      </c>
      <c r="N102" s="7">
        <v>27.784567250128703</v>
      </c>
      <c r="O102" s="6">
        <v>0</v>
      </c>
      <c r="P102" s="27">
        <v>4.4363394506763445</v>
      </c>
      <c r="Q102" s="6">
        <v>0</v>
      </c>
      <c r="R102" s="47">
        <v>146.05478278503628</v>
      </c>
      <c r="S102" s="6">
        <v>0</v>
      </c>
      <c r="T102" s="5">
        <v>32.137907415673595</v>
      </c>
      <c r="U102" s="6">
        <v>0</v>
      </c>
      <c r="V102" s="8">
        <v>4.6822704239980924E-4</v>
      </c>
      <c r="W102" s="6">
        <v>0</v>
      </c>
      <c r="X102" s="23">
        <v>79.384253282766892</v>
      </c>
      <c r="Y102" s="6">
        <v>0</v>
      </c>
      <c r="Z102" s="27">
        <v>2.1589787384515176</v>
      </c>
      <c r="AA102" s="6">
        <v>0</v>
      </c>
      <c r="AB102" s="30"/>
      <c r="AC102" s="6"/>
      <c r="AD102" s="34">
        <v>8.9620261621088952E-4</v>
      </c>
      <c r="AE102" s="6">
        <v>0</v>
      </c>
      <c r="AF102" s="31">
        <v>0.67254251249020625</v>
      </c>
      <c r="AG102" s="6">
        <v>0</v>
      </c>
      <c r="AH102" s="9">
        <v>1.9646110483632995</v>
      </c>
      <c r="AI102" s="6">
        <v>0</v>
      </c>
    </row>
    <row r="103" spans="1:35">
      <c r="A103" s="1" t="s">
        <v>28</v>
      </c>
      <c r="B103" s="1" t="s">
        <v>36</v>
      </c>
      <c r="C103" s="1" t="s">
        <v>37</v>
      </c>
      <c r="D103" s="2">
        <v>0.54513888888888895</v>
      </c>
      <c r="E103" s="3">
        <f t="shared" si="9"/>
        <v>149.99483333333333</v>
      </c>
      <c r="F103" s="3">
        <v>-59.99816666666667</v>
      </c>
      <c r="G103" s="1">
        <v>3259</v>
      </c>
      <c r="H103" s="4">
        <v>987.21327208568607</v>
      </c>
      <c r="I103" s="1">
        <v>0</v>
      </c>
      <c r="J103" s="14">
        <v>1.54081</v>
      </c>
      <c r="K103" s="6">
        <v>0</v>
      </c>
      <c r="L103" s="18">
        <v>34.742875131795778</v>
      </c>
      <c r="M103" s="6">
        <v>0</v>
      </c>
      <c r="N103" s="7">
        <v>27.800882222424207</v>
      </c>
      <c r="O103" s="6">
        <v>0</v>
      </c>
      <c r="P103" s="27">
        <v>4.5398012207192346</v>
      </c>
      <c r="Q103" s="6">
        <v>0</v>
      </c>
      <c r="R103" s="47">
        <v>142.90377883304868</v>
      </c>
      <c r="S103" s="6">
        <v>0</v>
      </c>
      <c r="T103" s="5">
        <v>32.077704317074037</v>
      </c>
      <c r="U103" s="6">
        <v>0</v>
      </c>
      <c r="V103" s="8">
        <v>-8.2567695900755828E-5</v>
      </c>
      <c r="W103" s="6">
        <v>0</v>
      </c>
      <c r="X103" s="23">
        <v>86.688316134314562</v>
      </c>
      <c r="Y103" s="6">
        <v>0</v>
      </c>
      <c r="Z103" s="27">
        <v>2.144968180114132</v>
      </c>
      <c r="AA103" s="6">
        <v>0</v>
      </c>
      <c r="AB103" s="30"/>
      <c r="AC103" s="6"/>
      <c r="AD103" s="34">
        <v>3.9636161616161633E-4</v>
      </c>
      <c r="AE103" s="6">
        <v>0</v>
      </c>
      <c r="AF103" s="31">
        <v>0.56030090763317197</v>
      </c>
      <c r="AG103" s="6">
        <v>0</v>
      </c>
      <c r="AH103" s="9">
        <v>8.0762687607476806</v>
      </c>
      <c r="AI103" s="6">
        <v>0</v>
      </c>
    </row>
    <row r="104" spans="1:35">
      <c r="A104" s="1" t="s">
        <v>28</v>
      </c>
      <c r="B104" s="1" t="s">
        <v>36</v>
      </c>
      <c r="C104" s="1" t="s">
        <v>37</v>
      </c>
      <c r="D104" s="2">
        <v>0.54513888888888895</v>
      </c>
      <c r="E104" s="3">
        <f t="shared" si="9"/>
        <v>149.99483333333333</v>
      </c>
      <c r="F104" s="3">
        <v>-59.99816666666667</v>
      </c>
      <c r="G104" s="1">
        <v>3259</v>
      </c>
      <c r="H104" s="4">
        <v>1237.1603256197652</v>
      </c>
      <c r="I104" s="1">
        <v>0</v>
      </c>
      <c r="J104" s="14">
        <v>1.3127800000000001</v>
      </c>
      <c r="K104" s="6">
        <v>0</v>
      </c>
      <c r="L104" s="18">
        <v>34.742411245327929</v>
      </c>
      <c r="M104" s="6">
        <v>0</v>
      </c>
      <c r="N104" s="7">
        <v>27.816956890082793</v>
      </c>
      <c r="O104" s="6">
        <v>0</v>
      </c>
      <c r="P104" s="27">
        <v>4.6385884196634777</v>
      </c>
      <c r="Q104" s="6">
        <v>0</v>
      </c>
      <c r="R104" s="47">
        <v>140.53571224633529</v>
      </c>
      <c r="S104" s="6">
        <v>0</v>
      </c>
      <c r="T104" s="5">
        <v>32.207883838754412</v>
      </c>
      <c r="U104" s="6">
        <v>0</v>
      </c>
      <c r="V104" s="8">
        <v>-6.3475603221119052E-4</v>
      </c>
      <c r="W104" s="6">
        <v>0</v>
      </c>
      <c r="X104" s="23">
        <v>93.615945930792748</v>
      </c>
      <c r="Y104" s="6">
        <v>0</v>
      </c>
      <c r="Z104" s="27">
        <v>2.17104769117543</v>
      </c>
      <c r="AA104" s="6">
        <v>0</v>
      </c>
      <c r="AB104" s="30"/>
      <c r="AC104" s="6"/>
      <c r="AD104" s="34"/>
      <c r="AE104" s="6"/>
      <c r="AG104" s="6"/>
      <c r="AI104" s="6"/>
    </row>
    <row r="105" spans="1:35">
      <c r="A105" s="1" t="s">
        <v>28</v>
      </c>
      <c r="B105" s="1" t="s">
        <v>36</v>
      </c>
      <c r="C105" s="1" t="s">
        <v>37</v>
      </c>
      <c r="D105" s="2">
        <v>6.6666666666666666E-2</v>
      </c>
      <c r="E105" s="3">
        <f t="shared" ref="E105:E111" si="10">(149+58.57/60)</f>
        <v>149.97616666666667</v>
      </c>
      <c r="F105" s="3">
        <v>-59.999166666666667</v>
      </c>
      <c r="G105" s="1">
        <v>3297</v>
      </c>
      <c r="H105" s="4">
        <v>1481.1470784813039</v>
      </c>
      <c r="I105" s="1">
        <v>0</v>
      </c>
      <c r="J105" s="14">
        <v>1.10869</v>
      </c>
      <c r="K105" s="6">
        <v>0</v>
      </c>
      <c r="L105" s="18">
        <v>34.731135535206668</v>
      </c>
      <c r="M105" s="6">
        <v>0</v>
      </c>
      <c r="N105" s="7">
        <v>27.822037964823949</v>
      </c>
      <c r="O105" s="6">
        <v>0</v>
      </c>
      <c r="P105" s="27">
        <v>4.6377418178818877</v>
      </c>
      <c r="Q105" s="6">
        <v>0</v>
      </c>
      <c r="R105" s="47">
        <v>142.44485174929591</v>
      </c>
      <c r="S105" s="6">
        <v>0</v>
      </c>
      <c r="T105" s="5">
        <v>32.312171790613753</v>
      </c>
      <c r="U105" s="6">
        <v>0</v>
      </c>
      <c r="V105" s="8">
        <v>0</v>
      </c>
      <c r="W105" s="6">
        <v>0</v>
      </c>
      <c r="X105" s="23">
        <v>100.62726644886014</v>
      </c>
      <c r="Y105" s="6">
        <v>0</v>
      </c>
      <c r="Z105" s="27">
        <v>2.1630706043883938</v>
      </c>
      <c r="AA105" s="6">
        <v>0</v>
      </c>
      <c r="AB105" s="51"/>
      <c r="AC105" s="6"/>
      <c r="AD105" s="34">
        <v>2.2317320962350783E-4</v>
      </c>
      <c r="AE105" s="6">
        <v>0</v>
      </c>
      <c r="AF105" s="31">
        <v>0.38587864977737546</v>
      </c>
      <c r="AG105" s="6">
        <v>0</v>
      </c>
      <c r="AH105" s="9">
        <v>7.1158983173120998</v>
      </c>
      <c r="AI105" s="6">
        <v>0</v>
      </c>
    </row>
    <row r="106" spans="1:35">
      <c r="A106" s="1" t="s">
        <v>28</v>
      </c>
      <c r="B106" s="1" t="s">
        <v>36</v>
      </c>
      <c r="C106" s="1" t="s">
        <v>37</v>
      </c>
      <c r="D106" s="2">
        <v>6.6666666666666666E-2</v>
      </c>
      <c r="E106" s="3">
        <f t="shared" si="10"/>
        <v>149.97616666666667</v>
      </c>
      <c r="F106" s="3">
        <v>-59.999166666666667</v>
      </c>
      <c r="G106" s="1">
        <v>3297</v>
      </c>
      <c r="H106" s="4">
        <v>1724.8914838254336</v>
      </c>
      <c r="I106" s="1">
        <v>0</v>
      </c>
      <c r="J106" s="14">
        <v>0.89543600000000001</v>
      </c>
      <c r="K106" s="6">
        <v>0</v>
      </c>
      <c r="L106" s="18">
        <v>34.720127999628573</v>
      </c>
      <c r="M106" s="6">
        <v>0</v>
      </c>
      <c r="N106" s="7">
        <v>27.827372548852054</v>
      </c>
      <c r="O106" s="6">
        <v>0</v>
      </c>
      <c r="P106" s="27">
        <v>4.6751152012537123</v>
      </c>
      <c r="Q106" s="6">
        <v>0</v>
      </c>
      <c r="R106" s="47">
        <v>142.74863171695097</v>
      </c>
      <c r="S106" s="6">
        <v>0</v>
      </c>
      <c r="T106" s="5">
        <v>32.8435788213622</v>
      </c>
      <c r="U106" s="6">
        <v>0</v>
      </c>
      <c r="V106" s="8">
        <v>0</v>
      </c>
      <c r="W106" s="6">
        <v>0</v>
      </c>
      <c r="X106" s="23">
        <v>106.62477476487138</v>
      </c>
      <c r="Y106" s="6">
        <v>0</v>
      </c>
      <c r="Z106" s="27">
        <v>2.1991642203004504</v>
      </c>
      <c r="AA106" s="6">
        <v>0</v>
      </c>
      <c r="AB106" s="51"/>
      <c r="AC106" s="6"/>
      <c r="AD106" s="34"/>
      <c r="AE106" s="6"/>
      <c r="AG106" s="6"/>
      <c r="AI106" s="6"/>
    </row>
    <row r="107" spans="1:35">
      <c r="A107" s="1" t="s">
        <v>28</v>
      </c>
      <c r="B107" s="1" t="s">
        <v>36</v>
      </c>
      <c r="C107" s="1" t="s">
        <v>37</v>
      </c>
      <c r="D107" s="2">
        <v>6.6666666666666666E-2</v>
      </c>
      <c r="E107" s="3">
        <f t="shared" si="10"/>
        <v>149.97616666666667</v>
      </c>
      <c r="F107" s="3">
        <v>-59.999166666666667</v>
      </c>
      <c r="G107" s="1">
        <v>3297</v>
      </c>
      <c r="H107" s="4">
        <v>1970.9014404368584</v>
      </c>
      <c r="I107" s="1">
        <v>0</v>
      </c>
      <c r="J107" s="14">
        <v>0.67583599999999999</v>
      </c>
      <c r="K107" s="6">
        <v>0</v>
      </c>
      <c r="L107" s="18">
        <v>34.709281564028629</v>
      </c>
      <c r="M107" s="6">
        <v>0</v>
      </c>
      <c r="N107" s="7">
        <v>27.832617678966471</v>
      </c>
      <c r="O107" s="6">
        <v>0</v>
      </c>
      <c r="P107" s="27">
        <v>4.7881559633784239</v>
      </c>
      <c r="Q107" s="6">
        <v>0</v>
      </c>
      <c r="R107" s="47">
        <v>139.7521272263599</v>
      </c>
      <c r="S107" s="6">
        <v>0</v>
      </c>
      <c r="T107" s="5">
        <v>33.277369678379742</v>
      </c>
      <c r="U107" s="6">
        <v>0</v>
      </c>
      <c r="V107" s="8">
        <v>0</v>
      </c>
      <c r="W107" s="6">
        <v>0</v>
      </c>
      <c r="X107" s="23">
        <v>112.93513305847961</v>
      </c>
      <c r="Y107" s="6">
        <v>0</v>
      </c>
      <c r="Z107" s="27">
        <v>2.2202237189658365</v>
      </c>
      <c r="AA107" s="6">
        <v>0</v>
      </c>
      <c r="AB107" s="51"/>
      <c r="AC107" s="6"/>
      <c r="AD107" s="34">
        <v>1.6113901340679524E-4</v>
      </c>
      <c r="AE107" s="6">
        <v>0</v>
      </c>
      <c r="AF107" s="31">
        <v>0.3104269226146178</v>
      </c>
      <c r="AG107" s="6">
        <v>0</v>
      </c>
      <c r="AH107" s="9">
        <v>7.0057846905388379</v>
      </c>
      <c r="AI107" s="6">
        <v>0</v>
      </c>
    </row>
    <row r="108" spans="1:35">
      <c r="A108" s="1" t="s">
        <v>28</v>
      </c>
      <c r="B108" s="1" t="s">
        <v>36</v>
      </c>
      <c r="C108" s="1" t="s">
        <v>37</v>
      </c>
      <c r="D108" s="2">
        <v>6.6666666666666666E-2</v>
      </c>
      <c r="E108" s="3">
        <f t="shared" si="10"/>
        <v>149.97616666666667</v>
      </c>
      <c r="F108" s="3">
        <v>-59.999166666666667</v>
      </c>
      <c r="G108" s="1">
        <v>3297</v>
      </c>
      <c r="H108" s="4">
        <v>2167.3794956013003</v>
      </c>
      <c r="I108" s="1">
        <v>0</v>
      </c>
      <c r="J108" s="14">
        <v>0.50509899999999996</v>
      </c>
      <c r="K108" s="6">
        <v>0</v>
      </c>
      <c r="L108" s="18">
        <v>34.701967656326069</v>
      </c>
      <c r="M108" s="6">
        <v>0</v>
      </c>
      <c r="N108" s="7">
        <v>27.837145186156931</v>
      </c>
      <c r="O108" s="6">
        <v>0</v>
      </c>
      <c r="P108" s="27">
        <v>4.8367286209171896</v>
      </c>
      <c r="Q108" s="6">
        <v>0</v>
      </c>
      <c r="R108" s="47">
        <v>139.1891501960246</v>
      </c>
      <c r="S108" s="6">
        <v>0</v>
      </c>
      <c r="T108" s="5">
        <v>33.500079737169216</v>
      </c>
      <c r="U108" s="6">
        <v>0</v>
      </c>
      <c r="V108" s="8">
        <v>0</v>
      </c>
      <c r="W108" s="6">
        <v>0</v>
      </c>
      <c r="X108" s="23">
        <v>117.82888809973156</v>
      </c>
      <c r="Y108" s="6">
        <v>0</v>
      </c>
      <c r="Z108" s="27">
        <v>2.2312611980328754</v>
      </c>
      <c r="AA108" s="6">
        <v>0</v>
      </c>
      <c r="AB108" s="51"/>
      <c r="AC108" s="6"/>
      <c r="AD108" s="34"/>
      <c r="AE108" s="6"/>
      <c r="AG108" s="6"/>
      <c r="AI108" s="6"/>
    </row>
    <row r="109" spans="1:35">
      <c r="A109" s="1" t="s">
        <v>28</v>
      </c>
      <c r="B109" s="1" t="s">
        <v>36</v>
      </c>
      <c r="C109" s="1" t="s">
        <v>37</v>
      </c>
      <c r="D109" s="2">
        <v>6.6666666666666666E-2</v>
      </c>
      <c r="E109" s="3">
        <f t="shared" si="10"/>
        <v>149.97616666666667</v>
      </c>
      <c r="F109" s="3">
        <v>-59.999166666666667</v>
      </c>
      <c r="G109" s="1">
        <v>3297</v>
      </c>
      <c r="H109" s="4">
        <v>2363.4102849284891</v>
      </c>
      <c r="I109" s="1">
        <v>0</v>
      </c>
      <c r="J109" s="14">
        <v>0.35678300000000002</v>
      </c>
      <c r="K109" s="6">
        <v>0</v>
      </c>
      <c r="L109" s="18">
        <v>34.696812388785723</v>
      </c>
      <c r="M109" s="6">
        <v>0</v>
      </c>
      <c r="N109" s="7">
        <v>27.841722190445353</v>
      </c>
      <c r="O109" s="6">
        <v>0</v>
      </c>
      <c r="P109" s="27">
        <v>4.9180482926426921</v>
      </c>
      <c r="Q109" s="6">
        <v>0</v>
      </c>
      <c r="R109" s="47">
        <v>136.96077273937348</v>
      </c>
      <c r="S109" s="6">
        <v>0</v>
      </c>
      <c r="T109" s="5">
        <v>33.728040792690443</v>
      </c>
      <c r="U109" s="6">
        <v>0</v>
      </c>
      <c r="V109" s="8">
        <v>0</v>
      </c>
      <c r="W109" s="6">
        <v>0</v>
      </c>
      <c r="X109" s="23">
        <v>121.42430844047858</v>
      </c>
      <c r="Y109" s="6">
        <v>0</v>
      </c>
      <c r="Z109" s="27">
        <v>2.2523160029328135</v>
      </c>
      <c r="AA109" s="6">
        <v>0</v>
      </c>
      <c r="AB109" s="51"/>
      <c r="AC109" s="6"/>
      <c r="AD109" s="34">
        <v>2.1377583603305789E-4</v>
      </c>
      <c r="AE109" s="6">
        <v>0</v>
      </c>
      <c r="AF109" s="31">
        <v>0.2612473315221262</v>
      </c>
      <c r="AG109" s="6">
        <v>0</v>
      </c>
      <c r="AH109" s="9">
        <v>6.7765374909694023</v>
      </c>
      <c r="AI109" s="6">
        <v>0</v>
      </c>
    </row>
    <row r="110" spans="1:35">
      <c r="A110" s="1" t="s">
        <v>28</v>
      </c>
      <c r="B110" s="1" t="s">
        <v>36</v>
      </c>
      <c r="C110" s="1" t="s">
        <v>37</v>
      </c>
      <c r="D110" s="2">
        <v>6.6666666666666666E-2</v>
      </c>
      <c r="E110" s="3">
        <f t="shared" si="10"/>
        <v>149.97616666666667</v>
      </c>
      <c r="F110" s="3">
        <v>-59.999166666666667</v>
      </c>
      <c r="G110" s="1">
        <v>3297</v>
      </c>
      <c r="H110" s="4">
        <v>2560.812733231704</v>
      </c>
      <c r="I110" s="1">
        <v>0</v>
      </c>
      <c r="J110" s="14">
        <v>0.215945</v>
      </c>
      <c r="K110" s="6">
        <v>0</v>
      </c>
      <c r="L110" s="18">
        <v>34.690676171751122</v>
      </c>
      <c r="M110" s="6">
        <v>0</v>
      </c>
      <c r="N110" s="7">
        <v>27.84478985443161</v>
      </c>
      <c r="O110" s="6">
        <v>0</v>
      </c>
      <c r="P110" s="27">
        <v>4.9948249835037934</v>
      </c>
      <c r="Q110" s="6">
        <v>0</v>
      </c>
      <c r="R110" s="47">
        <v>134.87642922593594</v>
      </c>
      <c r="S110" s="6">
        <v>0</v>
      </c>
      <c r="T110" s="5">
        <v>37.305563080230854</v>
      </c>
      <c r="U110" s="6">
        <v>0</v>
      </c>
      <c r="V110" s="8">
        <v>2.0385026575779577E-2</v>
      </c>
      <c r="W110" s="6">
        <v>0</v>
      </c>
      <c r="X110" s="23">
        <v>142.45986640668278</v>
      </c>
      <c r="Y110" s="6">
        <v>0</v>
      </c>
      <c r="Z110" s="27">
        <v>2.2654708465479381</v>
      </c>
      <c r="AA110" s="6">
        <v>0</v>
      </c>
      <c r="AB110" s="51"/>
      <c r="AC110" s="6"/>
      <c r="AD110" s="34"/>
      <c r="AE110" s="6"/>
      <c r="AG110" s="6"/>
      <c r="AI110" s="6"/>
    </row>
    <row r="111" spans="1:35">
      <c r="A111" s="1" t="s">
        <v>28</v>
      </c>
      <c r="B111" s="1" t="s">
        <v>36</v>
      </c>
      <c r="C111" s="1" t="s">
        <v>37</v>
      </c>
      <c r="D111" s="2">
        <v>6.6666666666666666E-2</v>
      </c>
      <c r="E111" s="3">
        <f t="shared" si="10"/>
        <v>149.97616666666667</v>
      </c>
      <c r="F111" s="3">
        <v>-59.999166666666667</v>
      </c>
      <c r="G111" s="1">
        <v>3297</v>
      </c>
      <c r="H111" s="4">
        <v>3161.2578770587547</v>
      </c>
      <c r="I111" s="1">
        <v>0</v>
      </c>
      <c r="J111" s="14">
        <v>-3.1026000000000001E-3</v>
      </c>
      <c r="K111" s="6">
        <v>0</v>
      </c>
      <c r="L111" s="18">
        <v>34.682381846912328</v>
      </c>
      <c r="M111" s="6">
        <v>0</v>
      </c>
      <c r="N111" s="7">
        <v>27.850027619281036</v>
      </c>
      <c r="O111" s="6">
        <v>0</v>
      </c>
      <c r="P111" s="27">
        <v>5.1251090894094355</v>
      </c>
      <c r="Q111" s="6">
        <v>0</v>
      </c>
      <c r="R111" s="47">
        <v>131.16360414357604</v>
      </c>
      <c r="S111" s="6">
        <v>0</v>
      </c>
      <c r="T111" s="5">
        <v>39.553378638693772</v>
      </c>
      <c r="U111" s="6">
        <v>0</v>
      </c>
      <c r="V111" s="8">
        <v>2.0190167053218685E-2</v>
      </c>
      <c r="W111" s="6">
        <v>0</v>
      </c>
      <c r="X111" s="23">
        <v>159.66516940175467</v>
      </c>
      <c r="Y111" s="6">
        <v>0</v>
      </c>
      <c r="Z111" s="27">
        <v>2.2704827396926079</v>
      </c>
      <c r="AA111" s="6">
        <v>0</v>
      </c>
      <c r="AB111" s="51"/>
      <c r="AC111" s="6"/>
      <c r="AD111" s="34">
        <v>3.6061700495867776E-4</v>
      </c>
      <c r="AE111" s="6">
        <v>0</v>
      </c>
      <c r="AF111" s="31">
        <v>0.26437002045239477</v>
      </c>
      <c r="AG111" s="6">
        <v>0</v>
      </c>
      <c r="AH111" s="9">
        <v>7.4576968161421293</v>
      </c>
      <c r="AI111" s="6">
        <v>0</v>
      </c>
    </row>
    <row r="112" spans="1:35">
      <c r="A112" s="1" t="s">
        <v>28</v>
      </c>
      <c r="B112" s="1" t="s">
        <v>38</v>
      </c>
      <c r="C112" s="1" t="s">
        <v>39</v>
      </c>
      <c r="D112" s="2">
        <v>6.0416666666666667E-2</v>
      </c>
      <c r="E112" s="3">
        <f t="shared" ref="E112:E120" si="11">(159+59.84/60)</f>
        <v>159.99733333333333</v>
      </c>
      <c r="F112" s="3">
        <v>-61.669166666666669</v>
      </c>
      <c r="G112" s="1">
        <v>2395</v>
      </c>
      <c r="H112" s="4">
        <v>0</v>
      </c>
      <c r="I112" s="1">
        <v>0</v>
      </c>
      <c r="J112" s="5">
        <v>0.8</v>
      </c>
      <c r="K112" s="6">
        <v>0</v>
      </c>
      <c r="L112" s="18">
        <v>33.927999999999997</v>
      </c>
      <c r="M112" s="6">
        <v>0</v>
      </c>
      <c r="N112" s="7">
        <v>27.195991893190921</v>
      </c>
      <c r="O112" s="6">
        <v>0</v>
      </c>
      <c r="P112" s="27">
        <v>8.1141864573110887</v>
      </c>
      <c r="Q112" s="6">
        <v>0</v>
      </c>
      <c r="R112" s="47">
        <v>-8.0036068731425871</v>
      </c>
      <c r="S112" s="6">
        <v>0</v>
      </c>
      <c r="T112" s="5"/>
      <c r="U112" s="6"/>
      <c r="V112" s="8"/>
      <c r="W112" s="6"/>
      <c r="X112" s="23"/>
      <c r="Y112" s="6"/>
      <c r="Z112" s="27"/>
      <c r="AA112" s="6">
        <v>0</v>
      </c>
      <c r="AB112" s="30">
        <v>1.0249999999999999</v>
      </c>
      <c r="AC112" s="6">
        <v>0</v>
      </c>
      <c r="AD112" s="34">
        <v>0.6010574201272727</v>
      </c>
      <c r="AE112" s="6">
        <v>0</v>
      </c>
      <c r="AF112" s="31">
        <v>2.4163678601630423</v>
      </c>
      <c r="AG112" s="6">
        <v>0</v>
      </c>
      <c r="AH112" s="9">
        <v>32.768543371522092</v>
      </c>
      <c r="AI112" s="6">
        <v>0</v>
      </c>
    </row>
    <row r="113" spans="1:35">
      <c r="A113" s="1" t="s">
        <v>28</v>
      </c>
      <c r="B113" s="1" t="s">
        <v>38</v>
      </c>
      <c r="C113" s="1" t="s">
        <v>39</v>
      </c>
      <c r="D113" s="2">
        <v>6.0416666666666667E-2</v>
      </c>
      <c r="E113" s="3">
        <f t="shared" si="11"/>
        <v>159.99733333333333</v>
      </c>
      <c r="F113" s="3">
        <v>-61.669166666666669</v>
      </c>
      <c r="G113" s="1">
        <v>2395</v>
      </c>
      <c r="H113" s="4">
        <v>10.905461353935722</v>
      </c>
      <c r="I113" s="1">
        <v>0</v>
      </c>
      <c r="J113" s="14">
        <v>0.35659400000000002</v>
      </c>
      <c r="K113" s="6">
        <v>0</v>
      </c>
      <c r="L113" s="18">
        <v>33.910522655573182</v>
      </c>
      <c r="M113" s="6">
        <v>0</v>
      </c>
      <c r="N113" s="7">
        <v>27.207813303329431</v>
      </c>
      <c r="O113" s="6">
        <v>0</v>
      </c>
      <c r="P113" s="27">
        <v>8.0484207556427876</v>
      </c>
      <c r="Q113" s="6">
        <v>0</v>
      </c>
      <c r="R113" s="47">
        <v>-0.87103640951920625</v>
      </c>
      <c r="S113" s="6">
        <v>0</v>
      </c>
      <c r="T113" s="5">
        <v>27.387579551671688</v>
      </c>
      <c r="U113" s="6">
        <v>0</v>
      </c>
      <c r="V113" s="8">
        <v>0.20513026307851856</v>
      </c>
      <c r="W113" s="6">
        <v>0</v>
      </c>
      <c r="X113" s="23">
        <v>55.619443138912132</v>
      </c>
      <c r="Y113" s="6">
        <v>0</v>
      </c>
      <c r="Z113" s="27">
        <v>1.7438421521357554</v>
      </c>
      <c r="AA113" s="6">
        <v>0</v>
      </c>
      <c r="AB113" s="30">
        <v>0.90100000000000002</v>
      </c>
      <c r="AC113" s="6">
        <v>0</v>
      </c>
      <c r="AD113" s="34">
        <v>0.66835169531919214</v>
      </c>
      <c r="AE113" s="6">
        <v>0</v>
      </c>
      <c r="AF113" s="31">
        <v>2.5248614956258564</v>
      </c>
      <c r="AG113" s="6">
        <v>0</v>
      </c>
      <c r="AH113" s="9">
        <v>36.9563163704183</v>
      </c>
      <c r="AI113" s="6">
        <v>0</v>
      </c>
    </row>
    <row r="114" spans="1:35">
      <c r="A114" s="1" t="s">
        <v>28</v>
      </c>
      <c r="B114" s="1" t="s">
        <v>38</v>
      </c>
      <c r="C114" s="1" t="s">
        <v>39</v>
      </c>
      <c r="D114" s="2">
        <v>6.0416666666666667E-2</v>
      </c>
      <c r="E114" s="3">
        <f t="shared" si="11"/>
        <v>159.99733333333333</v>
      </c>
      <c r="F114" s="3">
        <v>-61.669166666666669</v>
      </c>
      <c r="G114" s="1">
        <v>2395</v>
      </c>
      <c r="H114" s="4">
        <v>19.409752164458904</v>
      </c>
      <c r="I114" s="1">
        <v>0</v>
      </c>
      <c r="J114" s="14">
        <v>-0.21563099999999999</v>
      </c>
      <c r="K114" s="6">
        <v>0</v>
      </c>
      <c r="L114" s="18">
        <v>33.981578686537318</v>
      </c>
      <c r="M114" s="6">
        <v>0</v>
      </c>
      <c r="N114" s="7">
        <v>27.294699695911959</v>
      </c>
      <c r="O114" s="6">
        <v>0</v>
      </c>
      <c r="P114" s="27">
        <v>8.0620853778213935</v>
      </c>
      <c r="Q114" s="6">
        <v>0</v>
      </c>
      <c r="R114" s="47">
        <v>3.829918529048939</v>
      </c>
      <c r="S114" s="6">
        <v>0</v>
      </c>
      <c r="T114" s="5">
        <v>28.423727289191749</v>
      </c>
      <c r="U114" s="6">
        <v>0</v>
      </c>
      <c r="V114" s="8">
        <v>0.15181012963306523</v>
      </c>
      <c r="W114" s="6">
        <v>0</v>
      </c>
      <c r="X114" s="23">
        <v>56.173243598802472</v>
      </c>
      <c r="Y114" s="6">
        <v>0</v>
      </c>
      <c r="Z114" s="27">
        <v>1.8501834672382325</v>
      </c>
      <c r="AA114" s="6">
        <v>0</v>
      </c>
      <c r="AB114" s="30">
        <v>1.4570000000000001</v>
      </c>
      <c r="AC114" s="6">
        <v>0</v>
      </c>
      <c r="AD114" s="34">
        <v>0.66920625096363628</v>
      </c>
      <c r="AE114" s="6">
        <v>0</v>
      </c>
      <c r="AF114" s="31">
        <v>2.9875983413107985</v>
      </c>
      <c r="AG114" s="6">
        <v>0</v>
      </c>
      <c r="AH114" s="9">
        <v>51.460597571651512</v>
      </c>
      <c r="AI114" s="6">
        <v>0</v>
      </c>
    </row>
    <row r="115" spans="1:35">
      <c r="A115" s="1" t="s">
        <v>28</v>
      </c>
      <c r="B115" s="1" t="s">
        <v>38</v>
      </c>
      <c r="C115" s="1" t="s">
        <v>39</v>
      </c>
      <c r="D115" s="2">
        <v>6.0416666666666667E-2</v>
      </c>
      <c r="E115" s="3">
        <f t="shared" si="11"/>
        <v>159.99733333333333</v>
      </c>
      <c r="F115" s="3">
        <v>-61.669166666666669</v>
      </c>
      <c r="G115" s="1">
        <v>2395</v>
      </c>
      <c r="H115" s="4">
        <v>30.059671227417315</v>
      </c>
      <c r="I115" s="1">
        <v>0</v>
      </c>
      <c r="J115" s="14">
        <v>-0.31195699999999998</v>
      </c>
      <c r="K115" s="6">
        <v>0</v>
      </c>
      <c r="L115" s="18">
        <v>34.002773735579531</v>
      </c>
      <c r="M115" s="6">
        <v>0</v>
      </c>
      <c r="N115" s="7">
        <v>27.316374538994296</v>
      </c>
      <c r="O115" s="6">
        <v>0</v>
      </c>
      <c r="P115" s="27">
        <v>7.8406059862610409</v>
      </c>
      <c r="Q115" s="6">
        <v>0</v>
      </c>
      <c r="R115" s="47">
        <v>14.602007192357803</v>
      </c>
      <c r="S115" s="6">
        <v>0</v>
      </c>
      <c r="T115" s="5">
        <v>29.003516148890601</v>
      </c>
      <c r="U115" s="6">
        <v>0</v>
      </c>
      <c r="V115" s="8">
        <v>0.16838362941924701</v>
      </c>
      <c r="W115" s="6">
        <v>0</v>
      </c>
      <c r="X115" s="23">
        <v>58.779844691600317</v>
      </c>
      <c r="Y115" s="6">
        <v>0</v>
      </c>
      <c r="Z115" s="27">
        <v>1.9217056867749824</v>
      </c>
      <c r="AA115" s="6">
        <v>0</v>
      </c>
      <c r="AB115" s="30">
        <v>1.889</v>
      </c>
      <c r="AC115" s="6">
        <v>0</v>
      </c>
      <c r="AD115" s="34">
        <v>0.66812101285858583</v>
      </c>
      <c r="AE115" s="6">
        <v>0</v>
      </c>
      <c r="AF115" s="31">
        <v>3.0708605794323773</v>
      </c>
      <c r="AG115" s="6">
        <v>0</v>
      </c>
      <c r="AH115" s="9">
        <v>46.002376584326122</v>
      </c>
      <c r="AI115" s="6">
        <v>0</v>
      </c>
    </row>
    <row r="116" spans="1:35">
      <c r="A116" s="1" t="s">
        <v>28</v>
      </c>
      <c r="B116" s="1" t="s">
        <v>38</v>
      </c>
      <c r="C116" s="1" t="s">
        <v>39</v>
      </c>
      <c r="D116" s="2">
        <v>6.0416666666666667E-2</v>
      </c>
      <c r="E116" s="3">
        <f t="shared" si="11"/>
        <v>159.99733333333333</v>
      </c>
      <c r="F116" s="3">
        <v>-61.669166666666669</v>
      </c>
      <c r="G116" s="1">
        <v>2395</v>
      </c>
      <c r="H116" s="4">
        <v>49.390321743590199</v>
      </c>
      <c r="I116" s="1">
        <v>0</v>
      </c>
      <c r="J116" s="14">
        <v>-0.739402</v>
      </c>
      <c r="K116" s="6">
        <v>0</v>
      </c>
      <c r="L116" s="18">
        <v>34.04568575537462</v>
      </c>
      <c r="M116" s="6">
        <v>0</v>
      </c>
      <c r="N116" s="7">
        <v>27.369761294984301</v>
      </c>
      <c r="O116" s="6">
        <v>0</v>
      </c>
      <c r="P116" s="27">
        <v>7.5395642787046135</v>
      </c>
      <c r="Q116" s="6">
        <v>0</v>
      </c>
      <c r="R116" s="47">
        <v>32.143005928242417</v>
      </c>
      <c r="S116" s="6">
        <v>0</v>
      </c>
      <c r="T116" s="5">
        <v>30.05</v>
      </c>
      <c r="U116" s="6">
        <v>0</v>
      </c>
      <c r="V116" s="8">
        <v>0</v>
      </c>
      <c r="W116" s="6">
        <v>0</v>
      </c>
      <c r="X116" s="23">
        <v>62.29</v>
      </c>
      <c r="Y116" s="6">
        <v>0</v>
      </c>
      <c r="Z116" s="27">
        <v>2.0499999999999998</v>
      </c>
      <c r="AA116" s="6">
        <v>0</v>
      </c>
      <c r="AB116" s="30">
        <v>1.5589999999999999</v>
      </c>
      <c r="AC116" s="6">
        <v>0</v>
      </c>
      <c r="AD116" s="34">
        <v>0.61119674663030299</v>
      </c>
      <c r="AE116" s="6">
        <v>0</v>
      </c>
      <c r="AF116" s="31">
        <v>4.3014638762664203</v>
      </c>
      <c r="AG116" s="6">
        <v>0</v>
      </c>
      <c r="AH116" s="9">
        <v>32.897940851825062</v>
      </c>
      <c r="AI116" s="6">
        <v>0</v>
      </c>
    </row>
    <row r="117" spans="1:35">
      <c r="A117" s="1" t="s">
        <v>28</v>
      </c>
      <c r="B117" s="1" t="s">
        <v>38</v>
      </c>
      <c r="C117" s="1" t="s">
        <v>39</v>
      </c>
      <c r="D117" s="2">
        <v>6.0416666666666667E-2</v>
      </c>
      <c r="E117" s="3">
        <f t="shared" si="11"/>
        <v>159.99733333333333</v>
      </c>
      <c r="F117" s="3">
        <v>-61.669166666666669</v>
      </c>
      <c r="G117" s="1">
        <v>2395</v>
      </c>
      <c r="H117" s="4">
        <v>75.07356160106167</v>
      </c>
      <c r="I117" s="1">
        <v>0</v>
      </c>
      <c r="J117" s="14">
        <v>-0.61525700000000005</v>
      </c>
      <c r="K117" s="6">
        <v>0</v>
      </c>
      <c r="L117" s="18">
        <v>34.216848185808885</v>
      </c>
      <c r="M117" s="6">
        <v>0</v>
      </c>
      <c r="N117" s="7">
        <v>27.50311204086006</v>
      </c>
      <c r="O117" s="6">
        <v>0</v>
      </c>
      <c r="P117" s="27">
        <v>6.3323466633954855</v>
      </c>
      <c r="Q117" s="6">
        <v>0</v>
      </c>
      <c r="R117" s="47">
        <v>84.374286518288272</v>
      </c>
      <c r="S117" s="6">
        <v>0</v>
      </c>
      <c r="T117" s="5">
        <v>32.46</v>
      </c>
      <c r="U117" s="6">
        <v>0</v>
      </c>
      <c r="V117" s="8">
        <v>0</v>
      </c>
      <c r="W117" s="6">
        <v>0</v>
      </c>
      <c r="X117" s="23">
        <v>72.53</v>
      </c>
      <c r="Y117" s="6">
        <v>0</v>
      </c>
      <c r="Z117" s="27">
        <v>2.2400000000000002</v>
      </c>
      <c r="AA117" s="6">
        <v>0</v>
      </c>
      <c r="AB117" s="30">
        <v>0.40899999999999997</v>
      </c>
      <c r="AC117" s="6">
        <v>0</v>
      </c>
      <c r="AD117" s="34">
        <v>7.2162784923232318E-2</v>
      </c>
      <c r="AE117" s="6">
        <v>0</v>
      </c>
      <c r="AF117" s="31">
        <v>3.5526753603697068</v>
      </c>
      <c r="AG117" s="6">
        <v>0</v>
      </c>
      <c r="AH117" s="9">
        <v>22.993151904997532</v>
      </c>
      <c r="AI117" s="6">
        <v>0</v>
      </c>
    </row>
    <row r="118" spans="1:35">
      <c r="A118" s="1" t="s">
        <v>28</v>
      </c>
      <c r="B118" s="1" t="s">
        <v>38</v>
      </c>
      <c r="C118" s="1" t="s">
        <v>39</v>
      </c>
      <c r="D118" s="2">
        <v>6.0416666666666667E-2</v>
      </c>
      <c r="E118" s="3">
        <f t="shared" si="11"/>
        <v>159.99733333333333</v>
      </c>
      <c r="F118" s="3">
        <v>-61.669166666666669</v>
      </c>
      <c r="G118" s="1">
        <v>2395</v>
      </c>
      <c r="H118" s="4">
        <v>97.832202257303905</v>
      </c>
      <c r="I118" s="1">
        <v>0</v>
      </c>
      <c r="J118" s="14">
        <v>0.73780900000000005</v>
      </c>
      <c r="K118" s="6">
        <v>0</v>
      </c>
      <c r="L118" s="18">
        <v>34.702788229036877</v>
      </c>
      <c r="M118" s="6">
        <v>0</v>
      </c>
      <c r="N118" s="7">
        <v>27.823511208430773</v>
      </c>
      <c r="O118" s="6">
        <v>0</v>
      </c>
      <c r="P118" s="27">
        <v>4.786868253189402</v>
      </c>
      <c r="Q118" s="6">
        <v>0</v>
      </c>
      <c r="R118" s="47">
        <v>139.25192102444208</v>
      </c>
      <c r="S118" s="6">
        <v>0</v>
      </c>
      <c r="T118" s="5">
        <v>33.911790053653796</v>
      </c>
      <c r="U118" s="6">
        <v>0</v>
      </c>
      <c r="V118" s="8">
        <v>6.8595306561768002E-2</v>
      </c>
      <c r="W118" s="6">
        <v>0</v>
      </c>
      <c r="X118" s="23">
        <v>80.378551340581481</v>
      </c>
      <c r="Y118" s="6">
        <v>0</v>
      </c>
      <c r="Z118" s="27">
        <v>2.3193315276801472</v>
      </c>
      <c r="AA118" s="6">
        <v>0</v>
      </c>
      <c r="AB118" s="30">
        <v>0.20200000000000001</v>
      </c>
      <c r="AC118" s="6">
        <v>0</v>
      </c>
      <c r="AD118" s="34"/>
      <c r="AE118" s="6"/>
      <c r="AF118" s="31">
        <v>2.3348589302804981</v>
      </c>
      <c r="AG118" s="6">
        <v>0</v>
      </c>
      <c r="AH118" s="9">
        <v>22.141449108683151</v>
      </c>
      <c r="AI118" s="6">
        <v>0</v>
      </c>
    </row>
    <row r="119" spans="1:35">
      <c r="A119" s="1" t="s">
        <v>28</v>
      </c>
      <c r="B119" s="1" t="s">
        <v>38</v>
      </c>
      <c r="C119" s="1" t="s">
        <v>39</v>
      </c>
      <c r="D119" s="2">
        <v>6.0416666666666667E-2</v>
      </c>
      <c r="E119" s="3">
        <f t="shared" si="11"/>
        <v>159.99733333333333</v>
      </c>
      <c r="F119" s="3">
        <v>-61.669166666666669</v>
      </c>
      <c r="G119" s="1">
        <v>2395</v>
      </c>
      <c r="H119" s="4">
        <v>123.37078149669181</v>
      </c>
      <c r="I119" s="1">
        <v>0</v>
      </c>
      <c r="J119" s="14">
        <v>1.3071200000000001</v>
      </c>
      <c r="K119" s="6">
        <v>0</v>
      </c>
      <c r="L119" s="18">
        <v>34.591200484554072</v>
      </c>
      <c r="M119" s="6">
        <v>0</v>
      </c>
      <c r="N119" s="7">
        <v>27.695878296656701</v>
      </c>
      <c r="O119" s="6">
        <v>0</v>
      </c>
      <c r="P119" s="27">
        <v>4.4207178606476951</v>
      </c>
      <c r="Q119" s="6">
        <v>0</v>
      </c>
      <c r="R119" s="47">
        <v>150.66891802566968</v>
      </c>
      <c r="S119" s="6">
        <v>0</v>
      </c>
      <c r="T119" s="5">
        <v>34.046821664667057</v>
      </c>
      <c r="U119" s="6">
        <v>0</v>
      </c>
      <c r="V119" s="8">
        <v>4.0371843292369078E-2</v>
      </c>
      <c r="W119" s="6">
        <v>0</v>
      </c>
      <c r="X119" s="23">
        <v>82.389228115126429</v>
      </c>
      <c r="Y119" s="6">
        <v>0</v>
      </c>
      <c r="Z119" s="27">
        <v>2.3162495845588795</v>
      </c>
      <c r="AA119" s="6">
        <v>0</v>
      </c>
      <c r="AB119" s="30">
        <v>0.10299999999999999</v>
      </c>
      <c r="AC119" s="6">
        <v>0</v>
      </c>
      <c r="AD119" s="34">
        <v>1.1016474759595957E-2</v>
      </c>
      <c r="AE119" s="6">
        <v>0</v>
      </c>
      <c r="AF119" s="31">
        <v>1.7401285898636489</v>
      </c>
      <c r="AG119" s="6">
        <v>0</v>
      </c>
      <c r="AH119" s="9">
        <v>26.133981654169688</v>
      </c>
      <c r="AI119" s="6">
        <v>0</v>
      </c>
    </row>
    <row r="120" spans="1:35">
      <c r="A120" s="1" t="s">
        <v>28</v>
      </c>
      <c r="B120" s="1" t="s">
        <v>38</v>
      </c>
      <c r="C120" s="1" t="s">
        <v>39</v>
      </c>
      <c r="D120" s="2">
        <v>6.0416666666666667E-2</v>
      </c>
      <c r="E120" s="3">
        <f t="shared" si="11"/>
        <v>159.99733333333333</v>
      </c>
      <c r="F120" s="3">
        <v>-61.669166666666669</v>
      </c>
      <c r="G120" s="1">
        <v>2395</v>
      </c>
      <c r="H120" s="4">
        <v>149.51782063524266</v>
      </c>
      <c r="I120" s="1">
        <v>0</v>
      </c>
      <c r="J120" s="14">
        <v>1.5055700000000001</v>
      </c>
      <c r="K120" s="6">
        <v>0</v>
      </c>
      <c r="L120" s="18">
        <v>34.624383788536569</v>
      </c>
      <c r="M120" s="6">
        <v>0</v>
      </c>
      <c r="N120" s="7">
        <v>27.70834603978733</v>
      </c>
      <c r="O120" s="6">
        <v>0</v>
      </c>
      <c r="P120" s="27">
        <v>4.3117208047105002</v>
      </c>
      <c r="Q120" s="6">
        <v>0</v>
      </c>
      <c r="R120" s="47">
        <v>153.67702756545825</v>
      </c>
      <c r="S120" s="6">
        <v>0</v>
      </c>
      <c r="T120" s="5">
        <v>33.792514366066982</v>
      </c>
      <c r="U120" s="6">
        <v>0</v>
      </c>
      <c r="V120" s="8">
        <v>7.6864977600477183E-2</v>
      </c>
      <c r="W120" s="6">
        <v>0</v>
      </c>
      <c r="X120" s="23">
        <v>83.44851552167691</v>
      </c>
      <c r="Y120" s="6">
        <v>0</v>
      </c>
      <c r="Z120" s="27">
        <v>2.347122533108243</v>
      </c>
      <c r="AA120" s="6">
        <v>0</v>
      </c>
      <c r="AB120" s="30">
        <v>6.2E-2</v>
      </c>
      <c r="AC120" s="6">
        <v>0</v>
      </c>
      <c r="AD120" s="34">
        <v>8.6005516186868722E-3</v>
      </c>
      <c r="AE120" s="6">
        <v>0</v>
      </c>
      <c r="AF120" s="31">
        <v>1.6503573280735913</v>
      </c>
      <c r="AG120" s="6">
        <v>0</v>
      </c>
      <c r="AH120" s="9">
        <v>20.887501998249157</v>
      </c>
      <c r="AI120" s="6">
        <v>0</v>
      </c>
    </row>
    <row r="121" spans="1:35">
      <c r="A121" s="1" t="s">
        <v>28</v>
      </c>
      <c r="B121" s="1" t="s">
        <v>38</v>
      </c>
      <c r="C121" s="1" t="s">
        <v>39</v>
      </c>
      <c r="D121" s="2">
        <v>0.89930555555555547</v>
      </c>
      <c r="E121" s="3">
        <f t="shared" ref="E121:E137" si="12">(159+59.87/60)</f>
        <v>159.99783333333335</v>
      </c>
      <c r="F121" s="3">
        <v>-61.671500000000002</v>
      </c>
      <c r="G121" s="1">
        <v>2482</v>
      </c>
      <c r="H121" s="4">
        <v>198.61278504713857</v>
      </c>
      <c r="I121" s="1">
        <v>0</v>
      </c>
      <c r="J121" s="14">
        <v>1.62683</v>
      </c>
      <c r="K121" s="6">
        <v>0</v>
      </c>
      <c r="L121" s="18">
        <v>34.672678773936454</v>
      </c>
      <c r="M121" s="6">
        <v>0</v>
      </c>
      <c r="N121" s="7">
        <v>27.738176131249702</v>
      </c>
      <c r="O121" s="6">
        <v>0</v>
      </c>
      <c r="P121" s="27">
        <v>4.263247791952895</v>
      </c>
      <c r="Q121" s="6">
        <v>0</v>
      </c>
      <c r="R121" s="47">
        <v>154.64886753098665</v>
      </c>
      <c r="S121" s="6">
        <v>0</v>
      </c>
      <c r="T121" s="5">
        <v>33.37331985266681</v>
      </c>
      <c r="U121" s="6">
        <v>0</v>
      </c>
      <c r="V121" s="8">
        <v>0</v>
      </c>
      <c r="W121" s="6">
        <v>0</v>
      </c>
      <c r="X121" s="23">
        <v>84.758620077940748</v>
      </c>
      <c r="Y121" s="6">
        <v>0</v>
      </c>
      <c r="Z121" s="27">
        <v>2.3294721753189602</v>
      </c>
      <c r="AA121" s="6">
        <v>0</v>
      </c>
      <c r="AB121" s="30">
        <v>7.3999999999999996E-2</v>
      </c>
      <c r="AC121" s="6">
        <v>0</v>
      </c>
      <c r="AD121" s="34"/>
      <c r="AE121" s="6"/>
      <c r="AG121" s="6"/>
      <c r="AI121" s="6"/>
    </row>
    <row r="122" spans="1:35">
      <c r="A122" s="1" t="s">
        <v>28</v>
      </c>
      <c r="B122" s="1" t="s">
        <v>38</v>
      </c>
      <c r="C122" s="1" t="s">
        <v>39</v>
      </c>
      <c r="D122" s="2">
        <v>0.89930555555555547</v>
      </c>
      <c r="E122" s="3">
        <f t="shared" si="12"/>
        <v>159.99783333333335</v>
      </c>
      <c r="F122" s="3">
        <v>-61.671500000000002</v>
      </c>
      <c r="G122" s="1">
        <v>2482</v>
      </c>
      <c r="H122" s="4">
        <v>297.48849110995337</v>
      </c>
      <c r="I122" s="1">
        <v>0</v>
      </c>
      <c r="J122" s="14">
        <v>1.7052700000000001</v>
      </c>
      <c r="K122" s="6">
        <v>0</v>
      </c>
      <c r="L122" s="18">
        <v>34.713723543194227</v>
      </c>
      <c r="M122" s="6">
        <v>0</v>
      </c>
      <c r="N122" s="7">
        <v>27.765217641695244</v>
      </c>
      <c r="O122" s="6">
        <v>0</v>
      </c>
      <c r="P122" s="27">
        <v>4.3256481844946029</v>
      </c>
      <c r="Q122" s="6">
        <v>0</v>
      </c>
      <c r="R122" s="47">
        <v>151.0728382833808</v>
      </c>
      <c r="S122" s="6">
        <v>0</v>
      </c>
      <c r="T122" s="5">
        <v>33.006072003860254</v>
      </c>
      <c r="U122" s="6">
        <v>0</v>
      </c>
      <c r="V122" s="8">
        <v>0</v>
      </c>
      <c r="W122" s="6">
        <v>0</v>
      </c>
      <c r="X122" s="23">
        <v>86.870988387003706</v>
      </c>
      <c r="Y122" s="6">
        <v>0</v>
      </c>
      <c r="Z122" s="27">
        <v>2.2347902491232903</v>
      </c>
      <c r="AA122" s="6">
        <v>0</v>
      </c>
      <c r="AB122" s="30"/>
      <c r="AC122" s="6"/>
      <c r="AD122" s="34">
        <v>1.8853546948670379E-3</v>
      </c>
      <c r="AE122" s="6">
        <v>0</v>
      </c>
      <c r="AF122" s="31">
        <v>0.89922626932314054</v>
      </c>
      <c r="AG122" s="6">
        <v>0</v>
      </c>
      <c r="AH122" s="9">
        <v>15.712594397788388</v>
      </c>
      <c r="AI122" s="6">
        <v>0</v>
      </c>
    </row>
    <row r="123" spans="1:35">
      <c r="A123" s="1" t="s">
        <v>28</v>
      </c>
      <c r="B123" s="1" t="s">
        <v>38</v>
      </c>
      <c r="C123" s="1" t="s">
        <v>39</v>
      </c>
      <c r="D123" s="2">
        <v>0.89930555555555547</v>
      </c>
      <c r="E123" s="3">
        <f t="shared" si="12"/>
        <v>159.99783333333335</v>
      </c>
      <c r="F123" s="3">
        <v>-61.671500000000002</v>
      </c>
      <c r="G123" s="1">
        <v>2482</v>
      </c>
      <c r="H123" s="4">
        <v>396.51629788518994</v>
      </c>
      <c r="I123" s="1">
        <v>0</v>
      </c>
      <c r="J123" s="14">
        <v>1.64686</v>
      </c>
      <c r="K123" s="6">
        <v>0</v>
      </c>
      <c r="L123" s="18">
        <v>34.720627519352874</v>
      </c>
      <c r="M123" s="6">
        <v>0</v>
      </c>
      <c r="N123" s="7">
        <v>27.775153160669106</v>
      </c>
      <c r="O123" s="6">
        <v>0</v>
      </c>
      <c r="P123" s="27">
        <v>4.39416437684004</v>
      </c>
      <c r="Q123" s="6">
        <v>0</v>
      </c>
      <c r="R123" s="47">
        <v>148.51510475736563</v>
      </c>
      <c r="S123" s="6">
        <v>0</v>
      </c>
      <c r="T123" s="5">
        <v>32.69034668263447</v>
      </c>
      <c r="U123" s="6">
        <v>0</v>
      </c>
      <c r="V123" s="8">
        <v>0</v>
      </c>
      <c r="W123" s="6">
        <v>0</v>
      </c>
      <c r="X123" s="23">
        <v>88.833546328139064</v>
      </c>
      <c r="Y123" s="6">
        <v>0</v>
      </c>
      <c r="Z123" s="27">
        <v>2.2079300014908263</v>
      </c>
      <c r="AA123" s="6">
        <v>0</v>
      </c>
      <c r="AB123" s="30"/>
      <c r="AC123" s="6"/>
      <c r="AD123" s="34"/>
      <c r="AE123" s="6"/>
      <c r="AG123" s="6"/>
      <c r="AI123" s="6"/>
    </row>
    <row r="124" spans="1:35">
      <c r="A124" s="1" t="s">
        <v>28</v>
      </c>
      <c r="B124" s="1" t="s">
        <v>38</v>
      </c>
      <c r="C124" s="1" t="s">
        <v>39</v>
      </c>
      <c r="D124" s="2">
        <v>0.89930555555555547</v>
      </c>
      <c r="E124" s="3">
        <f t="shared" si="12"/>
        <v>159.99783333333335</v>
      </c>
      <c r="F124" s="3">
        <v>-61.671500000000002</v>
      </c>
      <c r="G124" s="1">
        <v>2482</v>
      </c>
      <c r="H124" s="4">
        <v>494.82064128261828</v>
      </c>
      <c r="I124" s="1">
        <v>0</v>
      </c>
      <c r="J124" s="14">
        <v>1.58342</v>
      </c>
      <c r="K124" s="6">
        <v>0</v>
      </c>
      <c r="L124" s="18">
        <v>34.731064171784347</v>
      </c>
      <c r="M124" s="6">
        <v>0</v>
      </c>
      <c r="N124" s="7">
        <v>27.788255245326809</v>
      </c>
      <c r="O124" s="6">
        <v>0</v>
      </c>
      <c r="P124" s="27">
        <v>4.4449035819430822</v>
      </c>
      <c r="Q124" s="6">
        <v>0</v>
      </c>
      <c r="R124" s="47">
        <v>146.78875539981073</v>
      </c>
      <c r="S124" s="6">
        <v>0</v>
      </c>
      <c r="T124" s="5">
        <v>32.15276385610828</v>
      </c>
      <c r="U124" s="6">
        <v>0</v>
      </c>
      <c r="V124" s="8">
        <v>0</v>
      </c>
      <c r="W124" s="6">
        <v>0</v>
      </c>
      <c r="X124" s="23">
        <v>92.036128984421964</v>
      </c>
      <c r="Y124" s="6">
        <v>0</v>
      </c>
      <c r="Z124" s="27">
        <v>2.1824364830255285</v>
      </c>
      <c r="AA124" s="6">
        <v>0</v>
      </c>
      <c r="AB124" s="30"/>
      <c r="AC124" s="6"/>
      <c r="AD124" s="34">
        <v>1.6984985043908471E-3</v>
      </c>
      <c r="AE124" s="6">
        <v>0</v>
      </c>
      <c r="AF124" s="31">
        <v>0.70413702939485168</v>
      </c>
      <c r="AG124" s="6">
        <v>0</v>
      </c>
      <c r="AH124" s="9">
        <v>13.090274206394358</v>
      </c>
      <c r="AI124" s="6">
        <v>0</v>
      </c>
    </row>
    <row r="125" spans="1:35">
      <c r="A125" s="1" t="s">
        <v>28</v>
      </c>
      <c r="B125" s="1" t="s">
        <v>38</v>
      </c>
      <c r="C125" s="1" t="s">
        <v>39</v>
      </c>
      <c r="D125" s="2">
        <v>0.89930555555555547</v>
      </c>
      <c r="E125" s="3">
        <f t="shared" si="12"/>
        <v>159.99783333333335</v>
      </c>
      <c r="F125" s="3">
        <v>-61.671500000000002</v>
      </c>
      <c r="G125" s="1">
        <v>2482</v>
      </c>
      <c r="H125" s="4">
        <v>594.02522727344831</v>
      </c>
      <c r="I125" s="1">
        <v>0</v>
      </c>
      <c r="J125" s="14">
        <v>1.52383</v>
      </c>
      <c r="K125" s="6">
        <v>0</v>
      </c>
      <c r="L125" s="18">
        <v>34.735221129549892</v>
      </c>
      <c r="M125" s="6">
        <v>0</v>
      </c>
      <c r="N125" s="7">
        <v>27.795986030055019</v>
      </c>
      <c r="O125" s="6">
        <v>0</v>
      </c>
      <c r="P125" s="27">
        <v>4.4715527477919528</v>
      </c>
      <c r="Q125" s="6">
        <v>0</v>
      </c>
      <c r="R125" s="47">
        <v>146.11972100938993</v>
      </c>
      <c r="S125" s="6">
        <v>0</v>
      </c>
      <c r="T125" s="5">
        <v>31.933335828466014</v>
      </c>
      <c r="U125" s="6">
        <v>0</v>
      </c>
      <c r="V125" s="8">
        <v>0</v>
      </c>
      <c r="W125" s="6">
        <v>0</v>
      </c>
      <c r="X125" s="23">
        <v>93.975183684100202</v>
      </c>
      <c r="Y125" s="6">
        <v>0</v>
      </c>
      <c r="Z125" s="27">
        <v>2.1579469756524543</v>
      </c>
      <c r="AA125" s="6">
        <v>0</v>
      </c>
      <c r="AB125" s="30"/>
      <c r="AC125" s="6"/>
      <c r="AD125" s="34"/>
      <c r="AE125" s="6"/>
      <c r="AG125" s="6"/>
      <c r="AI125" s="6"/>
    </row>
    <row r="126" spans="1:35">
      <c r="A126" s="1" t="s">
        <v>28</v>
      </c>
      <c r="B126" s="1" t="s">
        <v>38</v>
      </c>
      <c r="C126" s="1" t="s">
        <v>39</v>
      </c>
      <c r="D126" s="2">
        <v>0.89930555555555547</v>
      </c>
      <c r="E126" s="3">
        <f t="shared" si="12"/>
        <v>159.99783333333335</v>
      </c>
      <c r="F126" s="3">
        <v>-61.671500000000002</v>
      </c>
      <c r="G126" s="1">
        <v>2482</v>
      </c>
      <c r="H126" s="4">
        <v>791.22315913571617</v>
      </c>
      <c r="I126" s="1">
        <v>0</v>
      </c>
      <c r="J126" s="14">
        <v>1.3210299999999999</v>
      </c>
      <c r="K126" s="6">
        <v>0</v>
      </c>
      <c r="L126" s="18">
        <v>34.732313035001098</v>
      </c>
      <c r="M126" s="6">
        <v>0</v>
      </c>
      <c r="N126" s="7">
        <v>27.80826125595172</v>
      </c>
      <c r="O126" s="6">
        <v>0</v>
      </c>
      <c r="P126" s="27">
        <v>4.572515456329735</v>
      </c>
      <c r="Q126" s="6">
        <v>0</v>
      </c>
      <c r="R126" s="47">
        <v>143.43493555344114</v>
      </c>
      <c r="S126" s="6">
        <v>0</v>
      </c>
      <c r="T126" s="5">
        <v>31.9715372973425</v>
      </c>
      <c r="U126" s="6">
        <v>0</v>
      </c>
      <c r="V126" s="8">
        <v>0</v>
      </c>
      <c r="W126" s="6">
        <v>0</v>
      </c>
      <c r="X126" s="23">
        <v>99.512137389764334</v>
      </c>
      <c r="Y126" s="6">
        <v>0</v>
      </c>
      <c r="Z126" s="27">
        <v>2.1620253939344791</v>
      </c>
      <c r="AA126" s="6">
        <v>0</v>
      </c>
      <c r="AB126" s="30"/>
      <c r="AC126" s="6"/>
      <c r="AD126" s="34">
        <v>6.7161453605442205E-4</v>
      </c>
      <c r="AE126" s="6">
        <v>0</v>
      </c>
      <c r="AF126" s="31">
        <v>0.59349184428215584</v>
      </c>
      <c r="AG126" s="6">
        <v>0</v>
      </c>
      <c r="AH126" s="9">
        <v>10.967215960983173</v>
      </c>
      <c r="AI126" s="6">
        <v>0</v>
      </c>
    </row>
    <row r="127" spans="1:35">
      <c r="A127" s="1" t="s">
        <v>28</v>
      </c>
      <c r="B127" s="1" t="s">
        <v>38</v>
      </c>
      <c r="C127" s="1" t="s">
        <v>39</v>
      </c>
      <c r="D127" s="2">
        <v>0.89930555555555547</v>
      </c>
      <c r="E127" s="3">
        <f t="shared" si="12"/>
        <v>159.99783333333335</v>
      </c>
      <c r="F127" s="3">
        <v>-61.671500000000002</v>
      </c>
      <c r="G127" s="1">
        <v>2482</v>
      </c>
      <c r="H127" s="4">
        <v>987.35747464562257</v>
      </c>
      <c r="I127" s="1">
        <v>0</v>
      </c>
      <c r="J127" s="14">
        <v>1.1331100000000001</v>
      </c>
      <c r="K127" s="6">
        <v>0</v>
      </c>
      <c r="L127" s="18">
        <v>34.726379510856283</v>
      </c>
      <c r="M127" s="6">
        <v>0</v>
      </c>
      <c r="N127" s="7">
        <v>27.816551335411077</v>
      </c>
      <c r="O127" s="6">
        <v>0</v>
      </c>
      <c r="P127" s="27">
        <v>4.6448204121687926</v>
      </c>
      <c r="Q127" s="6">
        <v>0</v>
      </c>
      <c r="R127" s="47">
        <v>141.91846013084287</v>
      </c>
      <c r="S127" s="6">
        <v>0</v>
      </c>
      <c r="T127" s="5">
        <v>32.133407090707664</v>
      </c>
      <c r="U127" s="6">
        <v>0</v>
      </c>
      <c r="V127" s="8">
        <v>0</v>
      </c>
      <c r="W127" s="6">
        <v>0</v>
      </c>
      <c r="X127" s="23">
        <v>104.69165496280142</v>
      </c>
      <c r="Y127" s="6">
        <v>0</v>
      </c>
      <c r="Z127" s="27">
        <v>2.1851099368742952</v>
      </c>
      <c r="AA127" s="6">
        <v>0</v>
      </c>
      <c r="AB127" s="30"/>
      <c r="AC127" s="6"/>
      <c r="AD127" s="34"/>
      <c r="AE127" s="6"/>
      <c r="AG127" s="6"/>
      <c r="AI127" s="6"/>
    </row>
    <row r="128" spans="1:35">
      <c r="A128" s="1" t="s">
        <v>28</v>
      </c>
      <c r="B128" s="1" t="s">
        <v>38</v>
      </c>
      <c r="C128" s="1" t="s">
        <v>39</v>
      </c>
      <c r="D128" s="2">
        <v>0.89930555555555547</v>
      </c>
      <c r="E128" s="3">
        <f t="shared" si="12"/>
        <v>159.99783333333335</v>
      </c>
      <c r="F128" s="3">
        <v>-61.671500000000002</v>
      </c>
      <c r="G128" s="1">
        <v>2482</v>
      </c>
      <c r="H128" s="4">
        <v>1185.1172325536313</v>
      </c>
      <c r="I128" s="1">
        <v>0</v>
      </c>
      <c r="J128" s="14">
        <v>0.93704699999999996</v>
      </c>
      <c r="K128" s="6">
        <v>0</v>
      </c>
      <c r="L128" s="18">
        <v>34.720606706008496</v>
      </c>
      <c r="M128" s="6">
        <v>0</v>
      </c>
      <c r="N128" s="7">
        <v>27.825036891581249</v>
      </c>
      <c r="O128" s="6">
        <v>0</v>
      </c>
      <c r="P128" s="27">
        <v>4.7046319921491664</v>
      </c>
      <c r="Q128" s="6">
        <v>0</v>
      </c>
      <c r="R128" s="47">
        <v>141.04855262462695</v>
      </c>
      <c r="S128" s="6">
        <v>0</v>
      </c>
      <c r="T128" s="5">
        <v>32.501411812023314</v>
      </c>
      <c r="U128" s="6">
        <v>0</v>
      </c>
      <c r="V128" s="8">
        <v>0</v>
      </c>
      <c r="W128" s="6">
        <v>0</v>
      </c>
      <c r="X128" s="23">
        <v>109.31494614338602</v>
      </c>
      <c r="Y128" s="6">
        <v>0</v>
      </c>
      <c r="Z128" s="27">
        <v>2.2081624999883633</v>
      </c>
      <c r="AA128" s="6">
        <v>0</v>
      </c>
      <c r="AB128" s="30"/>
      <c r="AC128" s="6"/>
      <c r="AD128" s="34">
        <v>3.2692553222016078E-4</v>
      </c>
      <c r="AE128" s="6">
        <v>0</v>
      </c>
      <c r="AF128" s="31">
        <v>0.47170502537768982</v>
      </c>
      <c r="AG128" s="6">
        <v>0</v>
      </c>
      <c r="AH128" s="9">
        <v>7.8520182045738984</v>
      </c>
      <c r="AI128" s="6">
        <v>0</v>
      </c>
    </row>
    <row r="129" spans="1:35">
      <c r="A129" s="1" t="s">
        <v>28</v>
      </c>
      <c r="B129" s="1" t="s">
        <v>38</v>
      </c>
      <c r="C129" s="1" t="s">
        <v>39</v>
      </c>
      <c r="D129" s="2">
        <v>0.89930555555555547</v>
      </c>
      <c r="E129" s="3">
        <f t="shared" si="12"/>
        <v>159.99783333333335</v>
      </c>
      <c r="F129" s="3">
        <v>-61.671500000000002</v>
      </c>
      <c r="G129" s="1">
        <v>2482</v>
      </c>
      <c r="H129" s="4">
        <v>1381.9738370887751</v>
      </c>
      <c r="I129" s="1">
        <v>0</v>
      </c>
      <c r="J129" s="14">
        <v>0.743927</v>
      </c>
      <c r="K129" s="6">
        <v>0</v>
      </c>
      <c r="L129" s="18">
        <v>34.707965934727106</v>
      </c>
      <c r="M129" s="6">
        <v>0</v>
      </c>
      <c r="N129" s="7">
        <v>27.827294274560472</v>
      </c>
      <c r="O129" s="6">
        <v>0</v>
      </c>
      <c r="P129" s="27">
        <v>4.6959175662414134</v>
      </c>
      <c r="Q129" s="6">
        <v>0</v>
      </c>
      <c r="R129" s="47">
        <v>143.24329650050061</v>
      </c>
      <c r="S129" s="6">
        <v>0</v>
      </c>
      <c r="T129" s="5">
        <v>32.817888777297952</v>
      </c>
      <c r="U129" s="6">
        <v>0</v>
      </c>
      <c r="V129" s="8">
        <v>0</v>
      </c>
      <c r="W129" s="6">
        <v>0</v>
      </c>
      <c r="X129" s="23">
        <v>113.63233120381562</v>
      </c>
      <c r="Y129" s="6">
        <v>0</v>
      </c>
      <c r="Z129" s="27">
        <v>2.2264327946259561</v>
      </c>
      <c r="AA129" s="6">
        <v>0</v>
      </c>
      <c r="AB129" s="30"/>
      <c r="AC129" s="6"/>
      <c r="AD129" s="34"/>
      <c r="AE129" s="6"/>
      <c r="AG129" s="6"/>
      <c r="AI129" s="6"/>
    </row>
    <row r="130" spans="1:35">
      <c r="A130" s="1" t="s">
        <v>28</v>
      </c>
      <c r="B130" s="1" t="s">
        <v>38</v>
      </c>
      <c r="C130" s="1" t="s">
        <v>39</v>
      </c>
      <c r="D130" s="2">
        <v>0.89930555555555547</v>
      </c>
      <c r="E130" s="3">
        <f t="shared" si="12"/>
        <v>159.99783333333335</v>
      </c>
      <c r="F130" s="3">
        <v>-61.671500000000002</v>
      </c>
      <c r="G130" s="1">
        <v>2482</v>
      </c>
      <c r="H130" s="4">
        <v>1479.5943656531458</v>
      </c>
      <c r="I130" s="1">
        <v>0</v>
      </c>
      <c r="J130" s="14">
        <v>0.66614799999999996</v>
      </c>
      <c r="K130" s="6">
        <v>0</v>
      </c>
      <c r="L130" s="18">
        <v>34.705333213056306</v>
      </c>
      <c r="M130" s="6">
        <v>0</v>
      </c>
      <c r="N130" s="7">
        <v>27.830039599296697</v>
      </c>
      <c r="O130" s="6">
        <v>0</v>
      </c>
      <c r="P130" s="27">
        <v>4.7221265947006863</v>
      </c>
      <c r="Q130" s="6">
        <v>0</v>
      </c>
      <c r="R130" s="47">
        <v>142.79912126673801</v>
      </c>
      <c r="S130" s="6">
        <v>0</v>
      </c>
      <c r="T130" s="5">
        <v>33.278675472442252</v>
      </c>
      <c r="U130" s="6">
        <v>0</v>
      </c>
      <c r="V130" s="8">
        <v>0</v>
      </c>
      <c r="W130" s="6">
        <v>0</v>
      </c>
      <c r="X130" s="23">
        <v>115.84918335703652</v>
      </c>
      <c r="Y130" s="6">
        <v>0</v>
      </c>
      <c r="Z130" s="27">
        <v>2.2399337032278872</v>
      </c>
      <c r="AA130" s="6">
        <v>0</v>
      </c>
      <c r="AB130" s="30"/>
      <c r="AC130" s="6"/>
      <c r="AD130" s="34"/>
      <c r="AE130" s="6"/>
      <c r="AG130" s="6"/>
      <c r="AI130" s="6"/>
    </row>
    <row r="131" spans="1:35">
      <c r="A131" s="1" t="s">
        <v>28</v>
      </c>
      <c r="B131" s="1" t="s">
        <v>38</v>
      </c>
      <c r="C131" s="1" t="s">
        <v>39</v>
      </c>
      <c r="D131" s="2">
        <v>0.89930555555555547</v>
      </c>
      <c r="E131" s="3">
        <f t="shared" si="12"/>
        <v>159.99783333333335</v>
      </c>
      <c r="F131" s="3">
        <v>-61.671500000000002</v>
      </c>
      <c r="G131" s="1">
        <v>2482</v>
      </c>
      <c r="H131" s="4">
        <v>1647.0006594572415</v>
      </c>
      <c r="I131" s="1">
        <v>0</v>
      </c>
      <c r="J131" s="14">
        <v>0.55184900000000003</v>
      </c>
      <c r="K131" s="6">
        <v>0</v>
      </c>
      <c r="L131" s="18">
        <v>34.701441421082563</v>
      </c>
      <c r="M131" s="6">
        <v>0</v>
      </c>
      <c r="N131" s="7">
        <v>27.833907345775287</v>
      </c>
      <c r="O131" s="6">
        <v>0</v>
      </c>
      <c r="P131" s="27">
        <v>4.842299803729146</v>
      </c>
      <c r="Q131" s="6">
        <v>0</v>
      </c>
      <c r="R131" s="47">
        <v>138.50569636031403</v>
      </c>
      <c r="S131" s="6">
        <v>0</v>
      </c>
      <c r="T131" s="5">
        <v>33.184949971481849</v>
      </c>
      <c r="U131" s="6">
        <v>0</v>
      </c>
      <c r="V131" s="8">
        <v>0</v>
      </c>
      <c r="W131" s="6">
        <v>0</v>
      </c>
      <c r="X131" s="23">
        <v>127.39585682706853</v>
      </c>
      <c r="Y131" s="6">
        <v>0</v>
      </c>
      <c r="Z131" s="27">
        <v>2.2431759334657526</v>
      </c>
      <c r="AA131" s="6">
        <v>0</v>
      </c>
      <c r="AB131" s="30"/>
      <c r="AC131" s="6"/>
      <c r="AD131" s="34"/>
      <c r="AE131" s="6"/>
      <c r="AG131" s="6"/>
      <c r="AI131" s="6"/>
    </row>
    <row r="132" spans="1:35">
      <c r="A132" s="1" t="s">
        <v>28</v>
      </c>
      <c r="B132" s="1" t="s">
        <v>38</v>
      </c>
      <c r="C132" s="1" t="s">
        <v>39</v>
      </c>
      <c r="D132" s="2">
        <v>0.89930555555555547</v>
      </c>
      <c r="E132" s="3">
        <f t="shared" si="12"/>
        <v>159.99783333333335</v>
      </c>
      <c r="F132" s="3">
        <v>-61.671500000000002</v>
      </c>
      <c r="G132" s="1">
        <v>2482</v>
      </c>
      <c r="H132" s="4">
        <v>1843.9755968854313</v>
      </c>
      <c r="I132" s="1">
        <v>0</v>
      </c>
      <c r="J132" s="14">
        <v>0.41055399999999997</v>
      </c>
      <c r="K132" s="6">
        <v>0</v>
      </c>
      <c r="L132" s="18">
        <v>34.697239016799927</v>
      </c>
      <c r="M132" s="6">
        <v>0</v>
      </c>
      <c r="N132" s="7">
        <v>27.838934633636882</v>
      </c>
      <c r="O132" s="6">
        <v>0</v>
      </c>
      <c r="P132" s="27">
        <v>4.7742011776251232</v>
      </c>
      <c r="Q132" s="6">
        <v>0</v>
      </c>
      <c r="R132" s="47">
        <v>142.87663887992935</v>
      </c>
      <c r="S132" s="6">
        <v>0</v>
      </c>
      <c r="T132" s="5">
        <v>33.264340471398867</v>
      </c>
      <c r="U132" s="6">
        <v>0</v>
      </c>
      <c r="V132" s="8">
        <v>0</v>
      </c>
      <c r="W132" s="6">
        <v>0</v>
      </c>
      <c r="X132" s="23">
        <v>125.21926322415857</v>
      </c>
      <c r="Y132" s="6">
        <v>0</v>
      </c>
      <c r="Z132" s="27">
        <v>2.2518920647100593</v>
      </c>
      <c r="AA132" s="6">
        <v>0</v>
      </c>
      <c r="AB132" s="30"/>
      <c r="AC132" s="6"/>
      <c r="AD132" s="34"/>
      <c r="AE132" s="6"/>
      <c r="AG132" s="6"/>
      <c r="AI132" s="6"/>
    </row>
    <row r="133" spans="1:35">
      <c r="A133" s="1" t="s">
        <v>28</v>
      </c>
      <c r="B133" s="1" t="s">
        <v>38</v>
      </c>
      <c r="C133" s="1" t="s">
        <v>39</v>
      </c>
      <c r="D133" s="2">
        <v>0.89930555555555547</v>
      </c>
      <c r="E133" s="3">
        <f t="shared" si="12"/>
        <v>159.99783333333335</v>
      </c>
      <c r="F133" s="3">
        <v>-61.671500000000002</v>
      </c>
      <c r="G133" s="1">
        <v>2482</v>
      </c>
      <c r="H133" s="4">
        <v>1971.0819779928058</v>
      </c>
      <c r="I133" s="1">
        <v>0</v>
      </c>
      <c r="J133" s="14">
        <v>0.34211000000000003</v>
      </c>
      <c r="K133" s="6">
        <v>0</v>
      </c>
      <c r="L133" s="18">
        <v>34.695047911635641</v>
      </c>
      <c r="M133" s="6">
        <v>0</v>
      </c>
      <c r="N133" s="7">
        <v>27.841147178713072</v>
      </c>
      <c r="O133" s="6">
        <v>0</v>
      </c>
      <c r="P133" s="27">
        <v>4.8395608439646711</v>
      </c>
      <c r="Q133" s="6">
        <v>0</v>
      </c>
      <c r="R133" s="47">
        <v>140.60694304727224</v>
      </c>
      <c r="S133" s="6">
        <v>0</v>
      </c>
      <c r="T133" s="5">
        <v>33.358090779898021</v>
      </c>
      <c r="U133" s="6">
        <v>0</v>
      </c>
      <c r="V133" s="8">
        <v>0</v>
      </c>
      <c r="W133" s="6">
        <v>0</v>
      </c>
      <c r="X133" s="23">
        <v>120.05668990059709</v>
      </c>
      <c r="Y133" s="6">
        <v>0</v>
      </c>
      <c r="Z133" s="27">
        <v>2.2628970249447207</v>
      </c>
      <c r="AA133" s="6">
        <v>0</v>
      </c>
      <c r="AB133" s="30"/>
      <c r="AC133" s="6"/>
      <c r="AD133" s="34">
        <v>4.0351230327767475E-4</v>
      </c>
      <c r="AE133" s="6">
        <v>0</v>
      </c>
      <c r="AF133" s="31">
        <v>0.42871071609782513</v>
      </c>
      <c r="AG133" s="6">
        <v>0</v>
      </c>
      <c r="AH133" s="9">
        <v>8.5054109590304829</v>
      </c>
      <c r="AI133" s="6">
        <v>0</v>
      </c>
    </row>
    <row r="134" spans="1:35">
      <c r="A134" s="1" t="s">
        <v>28</v>
      </c>
      <c r="B134" s="1" t="s">
        <v>38</v>
      </c>
      <c r="C134" s="1" t="s">
        <v>39</v>
      </c>
      <c r="D134" s="2">
        <v>0.89930555555555547</v>
      </c>
      <c r="E134" s="3">
        <f t="shared" si="12"/>
        <v>159.99783333333335</v>
      </c>
      <c r="F134" s="3">
        <v>-61.671500000000002</v>
      </c>
      <c r="G134" s="1">
        <v>2482</v>
      </c>
      <c r="H134" s="4">
        <v>2040.3713067020744</v>
      </c>
      <c r="I134" s="1">
        <v>0</v>
      </c>
      <c r="J134" s="14">
        <v>0.32115899999999997</v>
      </c>
      <c r="K134" s="6">
        <v>0</v>
      </c>
      <c r="L134" s="18">
        <v>34.697157258754302</v>
      </c>
      <c r="M134" s="6">
        <v>0</v>
      </c>
      <c r="N134" s="7">
        <v>27.844053597649236</v>
      </c>
      <c r="O134" s="6">
        <v>0</v>
      </c>
      <c r="P134" s="27">
        <v>4.8566081943081452</v>
      </c>
      <c r="Q134" s="6">
        <v>0</v>
      </c>
      <c r="R134" s="47">
        <v>140.03794756786669</v>
      </c>
      <c r="S134" s="6">
        <v>0</v>
      </c>
      <c r="T134" s="5">
        <v>33.384956683781859</v>
      </c>
      <c r="U134" s="6">
        <v>0</v>
      </c>
      <c r="V134" s="8">
        <v>0</v>
      </c>
      <c r="W134" s="6">
        <v>0</v>
      </c>
      <c r="X134" s="23">
        <v>128.86459855509253</v>
      </c>
      <c r="Y134" s="6">
        <v>0</v>
      </c>
      <c r="Z134" s="27">
        <v>2.2653260817182739</v>
      </c>
      <c r="AA134" s="6">
        <v>0</v>
      </c>
      <c r="AB134" s="30"/>
      <c r="AC134" s="6"/>
      <c r="AD134" s="34"/>
      <c r="AE134" s="6"/>
      <c r="AG134" s="6"/>
      <c r="AI134" s="6"/>
    </row>
    <row r="135" spans="1:35">
      <c r="A135" s="1" t="s">
        <v>28</v>
      </c>
      <c r="B135" s="1" t="s">
        <v>38</v>
      </c>
      <c r="C135" s="1" t="s">
        <v>39</v>
      </c>
      <c r="D135" s="2">
        <v>0.89930555555555547</v>
      </c>
      <c r="E135" s="3">
        <f t="shared" si="12"/>
        <v>159.99783333333335</v>
      </c>
      <c r="F135" s="3">
        <v>-61.671500000000002</v>
      </c>
      <c r="G135" s="1">
        <v>2482</v>
      </c>
      <c r="H135" s="4">
        <v>2234.7103110299672</v>
      </c>
      <c r="I135" s="1">
        <v>0</v>
      </c>
      <c r="J135" s="14">
        <v>0.287518</v>
      </c>
      <c r="K135" s="6">
        <v>0</v>
      </c>
      <c r="L135" s="18">
        <v>34.692366290107366</v>
      </c>
      <c r="M135" s="6">
        <v>0</v>
      </c>
      <c r="N135" s="7">
        <v>27.84211294464194</v>
      </c>
      <c r="O135" s="6">
        <v>0</v>
      </c>
      <c r="P135" s="27">
        <v>4.8611947988223756</v>
      </c>
      <c r="Q135" s="6">
        <v>0</v>
      </c>
      <c r="R135" s="47">
        <v>140.16185145111538</v>
      </c>
      <c r="S135" s="6">
        <v>0</v>
      </c>
      <c r="T135" s="5">
        <v>33.454023416125736</v>
      </c>
      <c r="U135" s="6">
        <v>0</v>
      </c>
      <c r="V135" s="8">
        <v>0</v>
      </c>
      <c r="W135" s="6">
        <v>0</v>
      </c>
      <c r="X135" s="23">
        <v>129.12516661796181</v>
      </c>
      <c r="Y135" s="6">
        <v>0</v>
      </c>
      <c r="Z135" s="27">
        <v>2.2598182730552052</v>
      </c>
      <c r="AA135" s="6">
        <v>0</v>
      </c>
      <c r="AB135" s="30"/>
      <c r="AC135" s="6"/>
      <c r="AD135" s="34">
        <v>6.0075478589981441E-4</v>
      </c>
      <c r="AE135" s="6">
        <v>0</v>
      </c>
      <c r="AF135" s="31">
        <v>0.45995877617291897</v>
      </c>
      <c r="AG135" s="6">
        <v>0</v>
      </c>
      <c r="AH135" s="9">
        <v>8.2649624253904612</v>
      </c>
      <c r="AI135" s="6">
        <v>0</v>
      </c>
    </row>
    <row r="136" spans="1:35">
      <c r="A136" s="1" t="s">
        <v>28</v>
      </c>
      <c r="B136" s="1" t="s">
        <v>38</v>
      </c>
      <c r="C136" s="1" t="s">
        <v>39</v>
      </c>
      <c r="D136" s="2">
        <v>0.89930555555555547</v>
      </c>
      <c r="E136" s="3">
        <f t="shared" si="12"/>
        <v>159.99783333333335</v>
      </c>
      <c r="F136" s="3">
        <v>-61.671500000000002</v>
      </c>
      <c r="G136" s="1">
        <v>2482</v>
      </c>
      <c r="H136" s="4">
        <v>2383.2019840980606</v>
      </c>
      <c r="I136" s="1">
        <v>0</v>
      </c>
      <c r="J136" s="14">
        <v>0.25112899999999999</v>
      </c>
      <c r="K136" s="6">
        <v>0</v>
      </c>
      <c r="L136" s="18">
        <v>34.691107247324439</v>
      </c>
      <c r="M136" s="6">
        <v>0</v>
      </c>
      <c r="N136" s="7">
        <v>27.843160182996598</v>
      </c>
      <c r="O136" s="6">
        <v>0</v>
      </c>
      <c r="P136" s="27">
        <v>4.9171732090284594</v>
      </c>
      <c r="Q136" s="6">
        <v>0</v>
      </c>
      <c r="R136" s="47">
        <v>138.00934158696052</v>
      </c>
      <c r="S136" s="6">
        <v>0</v>
      </c>
      <c r="T136" s="5">
        <v>33.58506842739078</v>
      </c>
      <c r="U136" s="6">
        <v>0</v>
      </c>
      <c r="V136" s="8">
        <v>0</v>
      </c>
      <c r="W136" s="6">
        <v>0</v>
      </c>
      <c r="X136" s="23">
        <v>128.47838978625072</v>
      </c>
      <c r="Y136" s="6">
        <v>0</v>
      </c>
      <c r="Z136" s="27">
        <v>2.2599059689328613</v>
      </c>
      <c r="AA136" s="6">
        <v>0</v>
      </c>
      <c r="AB136" s="30"/>
      <c r="AC136" s="6"/>
      <c r="AD136" s="34">
        <v>6.2230391539888684E-4</v>
      </c>
      <c r="AE136" s="6">
        <v>0</v>
      </c>
      <c r="AF136" s="31">
        <v>0.41445906707708963</v>
      </c>
      <c r="AG136" s="6">
        <v>0</v>
      </c>
      <c r="AH136" s="9">
        <v>8.3820504069890802</v>
      </c>
      <c r="AI136" s="6">
        <v>0</v>
      </c>
    </row>
    <row r="137" spans="1:35">
      <c r="A137" s="1" t="s">
        <v>28</v>
      </c>
      <c r="B137" s="1" t="s">
        <v>38</v>
      </c>
      <c r="C137" s="1" t="s">
        <v>39</v>
      </c>
      <c r="D137" s="2">
        <v>0.89930555555555547</v>
      </c>
      <c r="E137" s="3">
        <f t="shared" si="12"/>
        <v>159.99783333333335</v>
      </c>
      <c r="F137" s="3">
        <v>-61.671500000000002</v>
      </c>
      <c r="G137" s="1">
        <v>2482</v>
      </c>
      <c r="H137" s="4">
        <v>2433.0382211864085</v>
      </c>
      <c r="I137" s="1">
        <v>0</v>
      </c>
      <c r="J137" s="14">
        <v>0.23922299999999999</v>
      </c>
      <c r="K137" s="6">
        <v>0</v>
      </c>
      <c r="L137" s="18">
        <v>34.692202777652277</v>
      </c>
      <c r="M137" s="6">
        <v>0</v>
      </c>
      <c r="N137" s="7">
        <v>27.844714941677694</v>
      </c>
      <c r="O137" s="6">
        <v>0</v>
      </c>
      <c r="P137" s="27">
        <v>4.8736999509322869</v>
      </c>
      <c r="Q137" s="6">
        <v>0</v>
      </c>
      <c r="R137" s="47">
        <v>140.05994038830451</v>
      </c>
      <c r="S137" s="6">
        <v>0</v>
      </c>
      <c r="T137" s="5">
        <v>33.514804798294406</v>
      </c>
      <c r="U137" s="6">
        <v>0</v>
      </c>
      <c r="V137" s="8">
        <v>0</v>
      </c>
      <c r="W137" s="6">
        <v>0</v>
      </c>
      <c r="X137" s="23">
        <v>128.6088744734954</v>
      </c>
      <c r="Y137" s="6">
        <v>0</v>
      </c>
      <c r="Z137" s="27">
        <v>2.2637366325522126</v>
      </c>
      <c r="AA137" s="6">
        <v>0</v>
      </c>
      <c r="AB137" s="30"/>
      <c r="AC137" s="6"/>
      <c r="AD137" s="34">
        <v>1.1027912623376623E-3</v>
      </c>
      <c r="AE137" s="6">
        <v>0</v>
      </c>
      <c r="AF137" s="31">
        <v>0.40722767479619804</v>
      </c>
      <c r="AG137" s="6">
        <v>0</v>
      </c>
      <c r="AH137" s="9">
        <v>9.4943862321759696</v>
      </c>
      <c r="AI137" s="6">
        <v>0</v>
      </c>
    </row>
    <row r="138" spans="1:35">
      <c r="A138" s="1" t="s">
        <v>28</v>
      </c>
      <c r="B138" s="1" t="s">
        <v>40</v>
      </c>
      <c r="C138" s="1" t="s">
        <v>41</v>
      </c>
      <c r="D138" s="2">
        <v>2.0833333333333333E-3</v>
      </c>
      <c r="E138" s="3">
        <f t="shared" ref="E138:E144" si="13">(170+8.99/60)</f>
        <v>170.14983333333333</v>
      </c>
      <c r="F138" s="3">
        <v>-63.355333333333334</v>
      </c>
      <c r="G138" s="1">
        <v>1813</v>
      </c>
      <c r="H138" s="4">
        <v>0</v>
      </c>
      <c r="I138" s="1">
        <v>0</v>
      </c>
      <c r="J138" s="5">
        <v>0.8</v>
      </c>
      <c r="K138" s="6">
        <v>0</v>
      </c>
      <c r="L138" s="18">
        <v>33.919943321470377</v>
      </c>
      <c r="M138" s="6">
        <v>0</v>
      </c>
      <c r="N138" s="7">
        <v>27.189508354711506</v>
      </c>
      <c r="O138" s="6">
        <v>0</v>
      </c>
      <c r="P138" s="27">
        <v>8.2580167324777918</v>
      </c>
      <c r="Q138" s="6">
        <v>0</v>
      </c>
      <c r="R138" s="47">
        <v>-14.405217353729824</v>
      </c>
      <c r="S138" s="6">
        <v>0</v>
      </c>
      <c r="T138" s="5">
        <v>25.951231102168158</v>
      </c>
      <c r="U138" s="6">
        <v>0</v>
      </c>
      <c r="V138" s="8">
        <v>0.24293338458279479</v>
      </c>
      <c r="W138" s="6">
        <v>0</v>
      </c>
      <c r="X138" s="23">
        <v>50.441471799560574</v>
      </c>
      <c r="Y138" s="6">
        <v>0</v>
      </c>
      <c r="Z138" s="27">
        <v>1.7603541486618695</v>
      </c>
      <c r="AA138" s="6">
        <v>0</v>
      </c>
      <c r="AB138" s="30">
        <v>1.48</v>
      </c>
      <c r="AC138" s="6">
        <v>0</v>
      </c>
      <c r="AD138" s="34">
        <v>0.18217255512727273</v>
      </c>
      <c r="AE138" s="6">
        <v>0</v>
      </c>
      <c r="AF138" s="31">
        <v>1.649933765106383</v>
      </c>
      <c r="AG138" s="6">
        <v>0</v>
      </c>
      <c r="AH138" s="9">
        <v>107.2422256146433</v>
      </c>
      <c r="AI138" s="6">
        <v>0</v>
      </c>
    </row>
    <row r="139" spans="1:35">
      <c r="A139" s="1" t="s">
        <v>28</v>
      </c>
      <c r="B139" s="1" t="s">
        <v>40</v>
      </c>
      <c r="C139" s="1" t="s">
        <v>41</v>
      </c>
      <c r="D139" s="2">
        <v>2.0833333333333333E-3</v>
      </c>
      <c r="E139" s="3">
        <f t="shared" si="13"/>
        <v>170.14983333333333</v>
      </c>
      <c r="F139" s="3">
        <v>-63.355333333333334</v>
      </c>
      <c r="G139" s="1">
        <v>1813</v>
      </c>
      <c r="H139" s="4">
        <v>10.652539570016575</v>
      </c>
      <c r="I139" s="1">
        <v>0</v>
      </c>
      <c r="J139" s="14">
        <v>0.66757500000000003</v>
      </c>
      <c r="K139" s="6">
        <v>0</v>
      </c>
      <c r="L139" s="18">
        <v>33.917543679448173</v>
      </c>
      <c r="M139" s="6">
        <v>0</v>
      </c>
      <c r="N139" s="7">
        <v>27.195587084673889</v>
      </c>
      <c r="O139" s="6">
        <v>0</v>
      </c>
      <c r="P139" s="27">
        <v>8.2958672260612047</v>
      </c>
      <c r="Q139" s="6">
        <v>0</v>
      </c>
      <c r="R139" s="47">
        <v>-14.857296011021674</v>
      </c>
      <c r="S139" s="6">
        <v>0</v>
      </c>
      <c r="T139" s="5">
        <v>25.627068473504387</v>
      </c>
      <c r="U139" s="6">
        <v>0</v>
      </c>
      <c r="V139" s="8">
        <v>0.22642136390665363</v>
      </c>
      <c r="W139" s="6">
        <v>0</v>
      </c>
      <c r="X139" s="23">
        <v>50.54882654938995</v>
      </c>
      <c r="Y139" s="6">
        <v>0</v>
      </c>
      <c r="Z139" s="27">
        <v>1.5486100712656592</v>
      </c>
      <c r="AA139" s="6">
        <v>0</v>
      </c>
      <c r="AB139" s="30">
        <v>1.35</v>
      </c>
      <c r="AC139" s="6">
        <v>0</v>
      </c>
      <c r="AD139" s="34">
        <v>0.29728887852467534</v>
      </c>
      <c r="AE139" s="6">
        <v>0</v>
      </c>
      <c r="AF139" s="31">
        <v>1.7869359242553191</v>
      </c>
      <c r="AG139" s="6">
        <v>0</v>
      </c>
      <c r="AH139" s="9">
        <v>78.634541680566485</v>
      </c>
      <c r="AI139" s="6">
        <v>0</v>
      </c>
    </row>
    <row r="140" spans="1:35">
      <c r="A140" s="1" t="s">
        <v>28</v>
      </c>
      <c r="B140" s="1" t="s">
        <v>40</v>
      </c>
      <c r="C140" s="1" t="s">
        <v>41</v>
      </c>
      <c r="D140" s="2">
        <v>2.0833333333333333E-3</v>
      </c>
      <c r="E140" s="3">
        <f t="shared" si="13"/>
        <v>170.14983333333333</v>
      </c>
      <c r="F140" s="3">
        <v>-63.355333333333334</v>
      </c>
      <c r="G140" s="1">
        <v>1813</v>
      </c>
      <c r="H140" s="4">
        <v>19.722159149612356</v>
      </c>
      <c r="I140" s="1">
        <v>0</v>
      </c>
      <c r="J140" s="14">
        <v>0.66021200000000002</v>
      </c>
      <c r="K140" s="6">
        <v>0</v>
      </c>
      <c r="L140" s="18">
        <v>33.918663509121657</v>
      </c>
      <c r="M140" s="6">
        <v>0</v>
      </c>
      <c r="N140" s="7">
        <v>27.196927224180854</v>
      </c>
      <c r="O140" s="6">
        <v>0</v>
      </c>
      <c r="P140" s="27">
        <v>8.300501678183613</v>
      </c>
      <c r="Q140" s="6">
        <v>0</v>
      </c>
      <c r="R140" s="47">
        <v>-14.998184351365467</v>
      </c>
      <c r="S140" s="6">
        <v>0</v>
      </c>
      <c r="T140" s="5">
        <v>25.864330075557046</v>
      </c>
      <c r="U140" s="6">
        <v>0</v>
      </c>
      <c r="V140" s="8">
        <v>0.23457610896247438</v>
      </c>
      <c r="W140" s="6">
        <v>0</v>
      </c>
      <c r="X140" s="23">
        <v>50.555902837982849</v>
      </c>
      <c r="Y140" s="6">
        <v>0</v>
      </c>
      <c r="Z140" s="27">
        <v>1.5469571832880109</v>
      </c>
      <c r="AA140" s="6">
        <v>0</v>
      </c>
      <c r="AB140" s="30">
        <v>1.41</v>
      </c>
      <c r="AC140" s="6">
        <v>0</v>
      </c>
      <c r="AD140" s="34">
        <v>0.24238903491324673</v>
      </c>
      <c r="AE140" s="6">
        <v>0</v>
      </c>
      <c r="AF140" s="31">
        <v>1.7221793985936968</v>
      </c>
      <c r="AG140" s="6">
        <v>0</v>
      </c>
      <c r="AH140" s="9">
        <v>65.052880659746634</v>
      </c>
      <c r="AI140" s="6">
        <v>0</v>
      </c>
    </row>
    <row r="141" spans="1:35">
      <c r="A141" s="1" t="s">
        <v>28</v>
      </c>
      <c r="B141" s="1" t="s">
        <v>40</v>
      </c>
      <c r="C141" s="1" t="s">
        <v>41</v>
      </c>
      <c r="D141" s="2">
        <v>2.0833333333333333E-3</v>
      </c>
      <c r="E141" s="3">
        <f t="shared" si="13"/>
        <v>170.14983333333333</v>
      </c>
      <c r="F141" s="3">
        <v>-63.355333333333334</v>
      </c>
      <c r="G141" s="1">
        <v>1813</v>
      </c>
      <c r="H141" s="4">
        <v>30.560811511131941</v>
      </c>
      <c r="I141" s="1">
        <v>0</v>
      </c>
      <c r="J141" s="14">
        <v>0.62678400000000001</v>
      </c>
      <c r="K141" s="6">
        <v>0</v>
      </c>
      <c r="L141" s="18">
        <v>33.929168856617309</v>
      </c>
      <c r="M141" s="6">
        <v>0</v>
      </c>
      <c r="N141" s="7">
        <v>27.207368664689511</v>
      </c>
      <c r="O141" s="6">
        <v>0</v>
      </c>
      <c r="P141" s="27">
        <v>8.3069306515301093</v>
      </c>
      <c r="Q141" s="6">
        <v>0</v>
      </c>
      <c r="R141" s="47">
        <v>-14.998366392910441</v>
      </c>
      <c r="S141" s="6">
        <v>0</v>
      </c>
      <c r="T141" s="5">
        <v>25.872423534426524</v>
      </c>
      <c r="U141" s="6">
        <v>0</v>
      </c>
      <c r="V141" s="8">
        <v>0.17374008646291933</v>
      </c>
      <c r="W141" s="6">
        <v>0</v>
      </c>
      <c r="X141" s="23">
        <v>49.608798216966527</v>
      </c>
      <c r="Y141" s="6">
        <v>0</v>
      </c>
      <c r="Z141" s="27">
        <v>1.590324430975719</v>
      </c>
      <c r="AA141" s="6">
        <v>0</v>
      </c>
      <c r="AB141" s="30">
        <v>1.3879999999999999</v>
      </c>
      <c r="AC141" s="6">
        <v>0</v>
      </c>
      <c r="AD141" s="34">
        <v>0.26638707737766237</v>
      </c>
      <c r="AE141" s="6">
        <v>0</v>
      </c>
      <c r="AF141" s="31">
        <v>1.8321154161702127</v>
      </c>
      <c r="AG141" s="6">
        <v>0</v>
      </c>
      <c r="AH141" s="9">
        <v>59.334856983623588</v>
      </c>
      <c r="AI141" s="6">
        <v>0</v>
      </c>
    </row>
    <row r="142" spans="1:35">
      <c r="A142" s="1" t="s">
        <v>28</v>
      </c>
      <c r="B142" s="1" t="s">
        <v>40</v>
      </c>
      <c r="C142" s="1" t="s">
        <v>41</v>
      </c>
      <c r="D142" s="2">
        <v>2.0833333333333333E-3</v>
      </c>
      <c r="E142" s="3">
        <f t="shared" si="13"/>
        <v>170.14983333333333</v>
      </c>
      <c r="F142" s="3">
        <v>-63.355333333333334</v>
      </c>
      <c r="G142" s="1">
        <v>1813</v>
      </c>
      <c r="H142" s="4">
        <v>49.497862185522777</v>
      </c>
      <c r="I142" s="1">
        <v>0</v>
      </c>
      <c r="J142" s="14">
        <v>0.36911500000000003</v>
      </c>
      <c r="K142" s="6">
        <v>0</v>
      </c>
      <c r="L142" s="18">
        <v>34.088926369111441</v>
      </c>
      <c r="M142" s="6">
        <v>0</v>
      </c>
      <c r="N142" s="7">
        <v>27.350930726015122</v>
      </c>
      <c r="O142" s="6">
        <v>0</v>
      </c>
      <c r="P142" s="27">
        <v>8.0323644126357383</v>
      </c>
      <c r="Q142" s="6">
        <v>0</v>
      </c>
      <c r="R142" s="47">
        <v>-0.70797075241659968</v>
      </c>
      <c r="S142" s="6">
        <v>0</v>
      </c>
      <c r="T142" s="5">
        <v>28.692300236164215</v>
      </c>
      <c r="U142" s="6">
        <v>0</v>
      </c>
      <c r="V142" s="8">
        <v>0.19669665040039858</v>
      </c>
      <c r="W142" s="6">
        <v>0</v>
      </c>
      <c r="X142" s="23">
        <v>48.108163134375751</v>
      </c>
      <c r="Y142" s="6">
        <v>0</v>
      </c>
      <c r="Z142" s="27">
        <v>1.9088215345046113</v>
      </c>
      <c r="AA142" s="6">
        <v>0</v>
      </c>
      <c r="AB142" s="30">
        <v>1.7769999999999999</v>
      </c>
      <c r="AC142" s="6">
        <v>0</v>
      </c>
      <c r="AD142" s="34">
        <v>0.2722822203179221</v>
      </c>
      <c r="AE142" s="6">
        <v>0</v>
      </c>
      <c r="AF142" s="31">
        <v>4.0271980081010348</v>
      </c>
      <c r="AG142" s="6">
        <v>0</v>
      </c>
      <c r="AH142" s="9">
        <v>54.510184966174556</v>
      </c>
      <c r="AI142" s="6">
        <v>0</v>
      </c>
    </row>
    <row r="143" spans="1:35">
      <c r="A143" s="1" t="s">
        <v>28</v>
      </c>
      <c r="B143" s="1" t="s">
        <v>40</v>
      </c>
      <c r="C143" s="1" t="s">
        <v>41</v>
      </c>
      <c r="D143" s="2">
        <v>2.0833333333333333E-3</v>
      </c>
      <c r="E143" s="3">
        <f t="shared" si="13"/>
        <v>170.14983333333333</v>
      </c>
      <c r="F143" s="3">
        <v>-63.355333333333334</v>
      </c>
      <c r="G143" s="1">
        <v>1813</v>
      </c>
      <c r="H143" s="4">
        <v>75.840078100785121</v>
      </c>
      <c r="I143" s="1">
        <v>0</v>
      </c>
      <c r="J143" s="14">
        <v>-0.95704299999999998</v>
      </c>
      <c r="K143" s="6">
        <v>0</v>
      </c>
      <c r="L143" s="18">
        <v>34.142691077833234</v>
      </c>
      <c r="M143" s="6">
        <v>0</v>
      </c>
      <c r="N143" s="7">
        <v>27.456919431567712</v>
      </c>
      <c r="O143" s="6">
        <v>0</v>
      </c>
      <c r="P143" s="27">
        <v>7.8577424728529142</v>
      </c>
      <c r="Q143" s="6">
        <v>0</v>
      </c>
      <c r="R143" s="47">
        <v>19.866474429495042</v>
      </c>
      <c r="S143" s="6">
        <v>0</v>
      </c>
      <c r="T143" s="5">
        <v>30.911478670903595</v>
      </c>
      <c r="U143" s="6">
        <v>0</v>
      </c>
      <c r="V143" s="8">
        <v>0.15071903595415698</v>
      </c>
      <c r="W143" s="6">
        <v>0</v>
      </c>
      <c r="X143" s="23">
        <v>66.361119586900188</v>
      </c>
      <c r="Y143" s="6">
        <v>0</v>
      </c>
      <c r="Z143" s="27">
        <v>2.1522865513791203</v>
      </c>
      <c r="AA143" s="6">
        <v>0</v>
      </c>
      <c r="AB143" s="30">
        <v>0.308</v>
      </c>
      <c r="AC143" s="6">
        <v>0</v>
      </c>
      <c r="AD143" s="34">
        <v>8.6710785059740281E-2</v>
      </c>
      <c r="AE143" s="6">
        <v>0</v>
      </c>
      <c r="AF143" s="31">
        <v>3.0533833480851063</v>
      </c>
      <c r="AG143" s="6">
        <v>0</v>
      </c>
      <c r="AH143" s="9">
        <v>30.504676039033356</v>
      </c>
      <c r="AI143" s="6">
        <v>0</v>
      </c>
    </row>
    <row r="144" spans="1:35">
      <c r="A144" s="1" t="s">
        <v>28</v>
      </c>
      <c r="B144" s="1" t="s">
        <v>40</v>
      </c>
      <c r="C144" s="1" t="s">
        <v>41</v>
      </c>
      <c r="D144" s="2">
        <v>2.0833333333333333E-3</v>
      </c>
      <c r="E144" s="3">
        <f t="shared" si="13"/>
        <v>170.14983333333333</v>
      </c>
      <c r="F144" s="3">
        <v>-63.355333333333334</v>
      </c>
      <c r="G144" s="1">
        <v>1813</v>
      </c>
      <c r="H144" s="4">
        <v>100.85550684119491</v>
      </c>
      <c r="I144" s="1">
        <v>0</v>
      </c>
      <c r="J144" s="14">
        <v>-1.05566</v>
      </c>
      <c r="K144" s="6">
        <v>0</v>
      </c>
      <c r="L144" s="18">
        <v>34.17689242289962</v>
      </c>
      <c r="M144" s="6">
        <v>0</v>
      </c>
      <c r="N144" s="7">
        <v>27.488332353757187</v>
      </c>
      <c r="O144" s="6">
        <v>0</v>
      </c>
      <c r="P144" s="27">
        <v>7.7275603405725581</v>
      </c>
      <c r="Q144" s="6">
        <v>0</v>
      </c>
      <c r="R144" s="47">
        <v>26.582788626741774</v>
      </c>
      <c r="S144" s="6">
        <v>0</v>
      </c>
      <c r="T144" s="5">
        <v>31.027329253249373</v>
      </c>
      <c r="U144" s="6">
        <v>0</v>
      </c>
      <c r="V144" s="8">
        <v>0.14415185361320032</v>
      </c>
      <c r="W144" s="6">
        <v>0</v>
      </c>
      <c r="X144" s="23">
        <v>68.136025730795652</v>
      </c>
      <c r="Y144" s="6">
        <v>0</v>
      </c>
      <c r="Z144" s="27">
        <v>2.2456810870150674</v>
      </c>
      <c r="AA144" s="6">
        <v>0</v>
      </c>
      <c r="AB144" s="30">
        <v>0.20399999999999999</v>
      </c>
      <c r="AC144" s="6">
        <v>0</v>
      </c>
      <c r="AD144" s="34">
        <v>6.4374471684155846E-2</v>
      </c>
      <c r="AE144" s="6">
        <v>0</v>
      </c>
      <c r="AF144" s="31">
        <v>3.2085508085106382</v>
      </c>
      <c r="AG144" s="6">
        <v>0</v>
      </c>
      <c r="AH144" s="9">
        <v>33.384679336373438</v>
      </c>
      <c r="AI144" s="6">
        <v>0</v>
      </c>
    </row>
    <row r="145" spans="1:35">
      <c r="A145" s="1" t="s">
        <v>28</v>
      </c>
      <c r="B145" s="1" t="s">
        <v>40</v>
      </c>
      <c r="C145" s="1" t="s">
        <v>41</v>
      </c>
      <c r="D145" s="2">
        <v>0.50555555555555554</v>
      </c>
      <c r="E145" s="3">
        <f t="shared" ref="E145:E153" si="14">(170+12.65/60)</f>
        <v>170.21083333333334</v>
      </c>
      <c r="F145" s="3">
        <v>-63.3245</v>
      </c>
      <c r="G145" s="1">
        <v>1793</v>
      </c>
      <c r="H145" s="4">
        <v>122.71992583670662</v>
      </c>
      <c r="I145" s="1">
        <v>0</v>
      </c>
      <c r="J145" s="14">
        <v>-0.87848700000000002</v>
      </c>
      <c r="K145" s="6">
        <v>0</v>
      </c>
      <c r="L145" s="18">
        <v>34.301179566474659</v>
      </c>
      <c r="M145" s="6">
        <v>0</v>
      </c>
      <c r="N145" s="7">
        <v>27.582291249130776</v>
      </c>
      <c r="O145" s="6">
        <v>0</v>
      </c>
      <c r="P145" s="27">
        <v>6.7315075518262599</v>
      </c>
      <c r="Q145" s="6">
        <v>0</v>
      </c>
      <c r="R145" s="47">
        <v>68.954981968450852</v>
      </c>
      <c r="S145" s="6">
        <v>0</v>
      </c>
      <c r="T145" s="5">
        <v>32.699800843544267</v>
      </c>
      <c r="U145" s="6">
        <v>0</v>
      </c>
      <c r="V145" s="8">
        <v>9.3339174747621656E-2</v>
      </c>
      <c r="W145" s="6">
        <v>0</v>
      </c>
      <c r="X145" s="23">
        <v>72.830896999439233</v>
      </c>
      <c r="Y145" s="6">
        <v>0</v>
      </c>
      <c r="Z145" s="27">
        <v>2.2540335696786276</v>
      </c>
      <c r="AA145" s="6">
        <v>0</v>
      </c>
      <c r="AB145" s="30">
        <v>0.17399999999999999</v>
      </c>
      <c r="AC145" s="6">
        <v>0</v>
      </c>
      <c r="AD145" s="34">
        <v>2.081073207520099E-2</v>
      </c>
      <c r="AE145" s="6">
        <v>0</v>
      </c>
      <c r="AF145" s="31">
        <v>3.1883247914438502</v>
      </c>
      <c r="AG145" s="6">
        <v>0</v>
      </c>
      <c r="AH145" s="9">
        <v>27.833964442512169</v>
      </c>
      <c r="AI145" s="6">
        <v>0</v>
      </c>
    </row>
    <row r="146" spans="1:35">
      <c r="A146" s="1" t="s">
        <v>28</v>
      </c>
      <c r="B146" s="1" t="s">
        <v>40</v>
      </c>
      <c r="C146" s="1" t="s">
        <v>41</v>
      </c>
      <c r="D146" s="2">
        <v>0.50555555555555554</v>
      </c>
      <c r="E146" s="3">
        <f t="shared" si="14"/>
        <v>170.21083333333334</v>
      </c>
      <c r="F146" s="3">
        <v>-63.3245</v>
      </c>
      <c r="G146" s="1">
        <v>1793</v>
      </c>
      <c r="H146" s="4">
        <v>147.79698279178888</v>
      </c>
      <c r="I146" s="1">
        <v>0</v>
      </c>
      <c r="J146" s="14">
        <v>0.83753299999999997</v>
      </c>
      <c r="K146" s="6">
        <v>0</v>
      </c>
      <c r="L146" s="18">
        <v>34.479437459239847</v>
      </c>
      <c r="M146" s="6">
        <v>0</v>
      </c>
      <c r="N146" s="7">
        <v>27.637415441891335</v>
      </c>
      <c r="O146" s="6">
        <v>0</v>
      </c>
      <c r="P146" s="27">
        <v>5.1224155972359338</v>
      </c>
      <c r="Q146" s="6">
        <v>0</v>
      </c>
      <c r="R146" s="47">
        <v>123.88726624107949</v>
      </c>
      <c r="S146" s="6">
        <v>0</v>
      </c>
      <c r="T146" s="5">
        <v>34.573405457617007</v>
      </c>
      <c r="U146" s="6">
        <v>0</v>
      </c>
      <c r="V146" s="8">
        <v>0.10647382777507025</v>
      </c>
      <c r="W146" s="6">
        <v>0</v>
      </c>
      <c r="X146" s="23">
        <v>77.077193742038261</v>
      </c>
      <c r="Y146" s="6">
        <v>0</v>
      </c>
      <c r="Z146" s="27">
        <v>2.3574325721171383</v>
      </c>
      <c r="AA146" s="6">
        <v>0</v>
      </c>
      <c r="AB146" s="30">
        <v>0.10299999999999999</v>
      </c>
      <c r="AC146" s="6">
        <v>0</v>
      </c>
      <c r="AD146" s="34">
        <v>2.2829264273098334E-2</v>
      </c>
      <c r="AE146" s="6">
        <v>0</v>
      </c>
      <c r="AF146" s="31">
        <v>2.5652469957446811</v>
      </c>
      <c r="AG146" s="6">
        <v>0</v>
      </c>
      <c r="AH146" s="9">
        <v>24.391115964041255</v>
      </c>
      <c r="AI146" s="6">
        <v>0</v>
      </c>
    </row>
    <row r="147" spans="1:35">
      <c r="A147" s="1" t="s">
        <v>28</v>
      </c>
      <c r="B147" s="1" t="s">
        <v>40</v>
      </c>
      <c r="C147" s="1" t="s">
        <v>41</v>
      </c>
      <c r="D147" s="2">
        <v>0.50555555555555554</v>
      </c>
      <c r="E147" s="3">
        <f t="shared" si="14"/>
        <v>170.21083333333334</v>
      </c>
      <c r="F147" s="3">
        <v>-63.3245</v>
      </c>
      <c r="G147" s="1">
        <v>1793</v>
      </c>
      <c r="H147" s="4">
        <v>196.29261616420229</v>
      </c>
      <c r="I147" s="1">
        <v>0</v>
      </c>
      <c r="J147" s="14">
        <v>1.75675</v>
      </c>
      <c r="K147" s="6">
        <v>0</v>
      </c>
      <c r="L147" s="18">
        <v>34.633317921330203</v>
      </c>
      <c r="M147" s="6">
        <v>0</v>
      </c>
      <c r="N147" s="7">
        <v>27.696819722712462</v>
      </c>
      <c r="O147" s="6">
        <v>0</v>
      </c>
      <c r="P147" s="27">
        <v>4.1588994076999022</v>
      </c>
      <c r="Q147" s="6">
        <v>0</v>
      </c>
      <c r="R147" s="47">
        <v>158.24882060364905</v>
      </c>
      <c r="S147" s="6">
        <v>0</v>
      </c>
      <c r="T147" s="5">
        <v>34.592754531826785</v>
      </c>
      <c r="U147" s="6">
        <v>0</v>
      </c>
      <c r="V147" s="8">
        <v>0</v>
      </c>
      <c r="W147" s="6">
        <v>0</v>
      </c>
      <c r="X147" s="23">
        <v>82.989601743215303</v>
      </c>
      <c r="Y147" s="6">
        <v>0</v>
      </c>
      <c r="Z147" s="27">
        <v>2.3907962371497828</v>
      </c>
      <c r="AA147" s="6">
        <v>0</v>
      </c>
      <c r="AB147" s="30">
        <v>7.5999999999999998E-2</v>
      </c>
      <c r="AC147" s="6">
        <v>0</v>
      </c>
      <c r="AD147" s="34">
        <v>1.936266940012369E-2</v>
      </c>
      <c r="AE147" s="6">
        <v>0</v>
      </c>
      <c r="AF147" s="31">
        <v>2.288437475935829</v>
      </c>
      <c r="AG147" s="6">
        <v>0</v>
      </c>
      <c r="AH147" s="9">
        <v>22.444204832852101</v>
      </c>
      <c r="AI147" s="6">
        <v>0</v>
      </c>
    </row>
    <row r="148" spans="1:35">
      <c r="A148" s="1" t="s">
        <v>28</v>
      </c>
      <c r="B148" s="1" t="s">
        <v>40</v>
      </c>
      <c r="C148" s="1" t="s">
        <v>41</v>
      </c>
      <c r="D148" s="2">
        <v>0.50555555555555554</v>
      </c>
      <c r="E148" s="3">
        <f t="shared" si="14"/>
        <v>170.21083333333334</v>
      </c>
      <c r="F148" s="3">
        <v>-63.3245</v>
      </c>
      <c r="G148" s="1">
        <v>1793</v>
      </c>
      <c r="H148" s="4">
        <v>294.84259045498982</v>
      </c>
      <c r="I148" s="1">
        <v>0</v>
      </c>
      <c r="J148" s="14">
        <v>1.7971999999999999</v>
      </c>
      <c r="K148" s="6">
        <v>0</v>
      </c>
      <c r="L148" s="18">
        <v>34.691157787274328</v>
      </c>
      <c r="M148" s="6">
        <v>0</v>
      </c>
      <c r="N148" s="7">
        <v>27.740114306043779</v>
      </c>
      <c r="O148" s="6">
        <v>0</v>
      </c>
      <c r="P148" s="27">
        <v>4.1362898815399811</v>
      </c>
      <c r="Q148" s="6">
        <v>0</v>
      </c>
      <c r="R148" s="47">
        <v>158.76749578575567</v>
      </c>
      <c r="S148" s="6">
        <v>0</v>
      </c>
      <c r="T148" s="5">
        <v>34.080715755221135</v>
      </c>
      <c r="U148" s="6">
        <v>0</v>
      </c>
      <c r="V148" s="8">
        <v>0</v>
      </c>
      <c r="W148" s="6">
        <v>0</v>
      </c>
      <c r="X148" s="23">
        <v>85.934746146967314</v>
      </c>
      <c r="Y148" s="6">
        <v>0</v>
      </c>
      <c r="Z148" s="27">
        <v>2.3241081390067597</v>
      </c>
      <c r="AA148" s="6">
        <v>0</v>
      </c>
      <c r="AB148" s="30"/>
      <c r="AC148" s="6"/>
      <c r="AD148" s="34">
        <v>6.2669139581941879E-3</v>
      </c>
      <c r="AE148" s="6">
        <v>0</v>
      </c>
      <c r="AF148" s="31">
        <v>1.344408674514517</v>
      </c>
      <c r="AG148" s="6">
        <v>0</v>
      </c>
      <c r="AH148" s="9">
        <v>19.362235975383477</v>
      </c>
      <c r="AI148" s="6">
        <v>0</v>
      </c>
    </row>
    <row r="149" spans="1:35">
      <c r="A149" s="1" t="s">
        <v>28</v>
      </c>
      <c r="B149" s="1" t="s">
        <v>40</v>
      </c>
      <c r="C149" s="1" t="s">
        <v>41</v>
      </c>
      <c r="D149" s="2">
        <v>0.50555555555555554</v>
      </c>
      <c r="E149" s="3">
        <f t="shared" si="14"/>
        <v>170.21083333333334</v>
      </c>
      <c r="F149" s="3">
        <v>-63.3245</v>
      </c>
      <c r="G149" s="1">
        <v>1793</v>
      </c>
      <c r="H149" s="4">
        <v>394.85558567683796</v>
      </c>
      <c r="I149" s="1">
        <v>0</v>
      </c>
      <c r="J149" s="14">
        <v>1.71973</v>
      </c>
      <c r="K149" s="6">
        <v>0</v>
      </c>
      <c r="L149" s="18">
        <v>34.702752551899138</v>
      </c>
      <c r="M149" s="6">
        <v>0</v>
      </c>
      <c r="N149" s="7">
        <v>27.75532229511532</v>
      </c>
      <c r="O149" s="6">
        <v>0</v>
      </c>
      <c r="P149" s="27">
        <v>4.2588302813425472</v>
      </c>
      <c r="Q149" s="6">
        <v>0</v>
      </c>
      <c r="R149" s="47">
        <v>153.95344546976176</v>
      </c>
      <c r="S149" s="6">
        <v>0</v>
      </c>
      <c r="T149" s="5">
        <v>33.339248092141673</v>
      </c>
      <c r="U149" s="6">
        <v>0</v>
      </c>
      <c r="V149" s="8">
        <v>0</v>
      </c>
      <c r="W149" s="6">
        <v>0</v>
      </c>
      <c r="X149" s="23">
        <v>86.968246697190295</v>
      </c>
      <c r="Y149" s="6">
        <v>0</v>
      </c>
      <c r="Z149" s="27">
        <v>2.2303751535503351</v>
      </c>
      <c r="AA149" s="6">
        <v>0</v>
      </c>
      <c r="AB149" s="30"/>
      <c r="AC149" s="6"/>
      <c r="AD149" s="34">
        <v>4.5656975455782324E-3</v>
      </c>
      <c r="AE149" s="6">
        <v>0</v>
      </c>
      <c r="AF149" s="31">
        <v>1.0743864255319149</v>
      </c>
      <c r="AG149" s="6">
        <v>0</v>
      </c>
      <c r="AH149" s="9">
        <v>18.108247386813463</v>
      </c>
      <c r="AI149" s="6">
        <v>0</v>
      </c>
    </row>
    <row r="150" spans="1:35">
      <c r="A150" s="1" t="s">
        <v>28</v>
      </c>
      <c r="B150" s="1" t="s">
        <v>40</v>
      </c>
      <c r="C150" s="1" t="s">
        <v>41</v>
      </c>
      <c r="D150" s="2">
        <v>0.50555555555555554</v>
      </c>
      <c r="E150" s="3">
        <f t="shared" si="14"/>
        <v>170.21083333333334</v>
      </c>
      <c r="F150" s="3">
        <v>-63.3245</v>
      </c>
      <c r="G150" s="1">
        <v>1793</v>
      </c>
      <c r="H150" s="4">
        <v>493.09406298222797</v>
      </c>
      <c r="I150" s="1">
        <v>0</v>
      </c>
      <c r="J150" s="14">
        <v>1.6403000000000001</v>
      </c>
      <c r="K150" s="6">
        <v>0</v>
      </c>
      <c r="L150" s="18">
        <v>34.71395545620539</v>
      </c>
      <c r="M150" s="6">
        <v>0</v>
      </c>
      <c r="N150" s="7">
        <v>27.770290735100389</v>
      </c>
      <c r="O150" s="6">
        <v>0</v>
      </c>
      <c r="P150" s="27">
        <v>4.3897159921026656</v>
      </c>
      <c r="Q150" s="6">
        <v>0</v>
      </c>
      <c r="R150" s="47">
        <v>148.78737570481698</v>
      </c>
      <c r="S150" s="6">
        <v>0</v>
      </c>
      <c r="T150" s="5">
        <v>33.168264757552365</v>
      </c>
      <c r="U150" s="6">
        <v>0</v>
      </c>
      <c r="V150" s="8">
        <v>0</v>
      </c>
      <c r="W150" s="6">
        <v>0</v>
      </c>
      <c r="X150" s="23">
        <v>89.178077577895294</v>
      </c>
      <c r="Y150" s="6">
        <v>0</v>
      </c>
      <c r="Z150" s="27">
        <v>2.2066387657015216</v>
      </c>
      <c r="AA150" s="6">
        <v>0</v>
      </c>
      <c r="AB150" s="30"/>
      <c r="AC150" s="6"/>
      <c r="AD150" s="34">
        <v>2.9149565714285714E-3</v>
      </c>
      <c r="AE150" s="6">
        <v>0</v>
      </c>
      <c r="AF150" s="31">
        <v>0.90328142297872338</v>
      </c>
      <c r="AG150" s="6">
        <v>0</v>
      </c>
      <c r="AH150" s="9">
        <v>15.945430220733764</v>
      </c>
      <c r="AI150" s="6">
        <v>0</v>
      </c>
    </row>
    <row r="151" spans="1:35">
      <c r="A151" s="1" t="s">
        <v>28</v>
      </c>
      <c r="B151" s="1" t="s">
        <v>40</v>
      </c>
      <c r="C151" s="1" t="s">
        <v>41</v>
      </c>
      <c r="D151" s="2">
        <v>0.50555555555555554</v>
      </c>
      <c r="E151" s="3">
        <f t="shared" si="14"/>
        <v>170.21083333333334</v>
      </c>
      <c r="F151" s="3">
        <v>-63.3245</v>
      </c>
      <c r="G151" s="1">
        <v>1793</v>
      </c>
      <c r="H151" s="4">
        <v>591.46052853340859</v>
      </c>
      <c r="I151" s="1">
        <v>0</v>
      </c>
      <c r="J151" s="14">
        <v>1.4971300000000001</v>
      </c>
      <c r="K151" s="6">
        <v>0</v>
      </c>
      <c r="L151" s="16">
        <v>34.716000000000001</v>
      </c>
      <c r="M151" s="6">
        <v>0</v>
      </c>
      <c r="N151" s="7">
        <v>27.782509239264073</v>
      </c>
      <c r="O151" s="6">
        <v>0</v>
      </c>
      <c r="P151" s="27">
        <v>4.4766881539980261</v>
      </c>
      <c r="Q151" s="6">
        <v>0</v>
      </c>
      <c r="R151" s="47">
        <v>146.17349470300522</v>
      </c>
      <c r="S151" s="6">
        <v>0</v>
      </c>
      <c r="T151" s="5">
        <v>32.812485763677536</v>
      </c>
      <c r="U151" s="6">
        <v>0</v>
      </c>
      <c r="V151" s="8">
        <v>0</v>
      </c>
      <c r="W151" s="6">
        <v>0</v>
      </c>
      <c r="X151" s="23">
        <v>90.529872918133776</v>
      </c>
      <c r="Y151" s="6">
        <v>0</v>
      </c>
      <c r="Z151" s="27">
        <v>2.2380993801421551</v>
      </c>
      <c r="AA151" s="6">
        <v>0</v>
      </c>
      <c r="AB151" s="30"/>
      <c r="AC151" s="6"/>
      <c r="AD151" s="34">
        <v>2.0214442424242433E-3</v>
      </c>
      <c r="AE151" s="6">
        <v>0</v>
      </c>
      <c r="AF151" s="31">
        <v>0.78917600680851074</v>
      </c>
      <c r="AG151" s="6">
        <v>0</v>
      </c>
      <c r="AH151" s="9">
        <v>14.263471053933699</v>
      </c>
      <c r="AI151" s="6">
        <v>0</v>
      </c>
    </row>
    <row r="152" spans="1:35">
      <c r="A152" s="1" t="s">
        <v>28</v>
      </c>
      <c r="B152" s="1" t="s">
        <v>40</v>
      </c>
      <c r="C152" s="1" t="s">
        <v>41</v>
      </c>
      <c r="D152" s="2">
        <v>0.50555555555555554</v>
      </c>
      <c r="E152" s="3">
        <f t="shared" si="14"/>
        <v>170.21083333333334</v>
      </c>
      <c r="F152" s="3">
        <v>-63.3245</v>
      </c>
      <c r="G152" s="1">
        <v>1793</v>
      </c>
      <c r="H152" s="4">
        <v>790.412893801162</v>
      </c>
      <c r="I152" s="1">
        <v>0</v>
      </c>
      <c r="J152" s="14">
        <v>1.2058599999999999</v>
      </c>
      <c r="K152" s="6">
        <v>0</v>
      </c>
      <c r="L152" s="18">
        <v>34.707515500732171</v>
      </c>
      <c r="M152" s="6">
        <v>0</v>
      </c>
      <c r="N152" s="7">
        <v>27.796390497063385</v>
      </c>
      <c r="O152" s="6">
        <v>0</v>
      </c>
      <c r="P152" s="27">
        <v>4.55955503455084</v>
      </c>
      <c r="Q152" s="6">
        <v>0</v>
      </c>
      <c r="R152" s="47">
        <v>145.11062604975186</v>
      </c>
      <c r="S152" s="6">
        <v>0</v>
      </c>
      <c r="T152" s="5">
        <v>32.676790191860192</v>
      </c>
      <c r="U152" s="6">
        <v>0</v>
      </c>
      <c r="V152" s="8">
        <v>0</v>
      </c>
      <c r="W152" s="6">
        <v>0</v>
      </c>
      <c r="X152" s="23">
        <v>94.31159142647482</v>
      </c>
      <c r="Y152" s="6">
        <v>0</v>
      </c>
      <c r="Z152" s="27">
        <v>2.1992784914787631</v>
      </c>
      <c r="AA152" s="6">
        <v>0</v>
      </c>
      <c r="AB152" s="30"/>
      <c r="AC152" s="6"/>
      <c r="AD152" s="34"/>
      <c r="AE152" s="6"/>
      <c r="AG152" s="6"/>
      <c r="AI152" s="6"/>
    </row>
    <row r="153" spans="1:35">
      <c r="A153" s="1" t="s">
        <v>28</v>
      </c>
      <c r="B153" s="1" t="s">
        <v>40</v>
      </c>
      <c r="C153" s="1" t="s">
        <v>41</v>
      </c>
      <c r="D153" s="2">
        <v>0.50555555555555554</v>
      </c>
      <c r="E153" s="3">
        <f t="shared" si="14"/>
        <v>170.21083333333334</v>
      </c>
      <c r="F153" s="3">
        <v>-63.3245</v>
      </c>
      <c r="G153" s="1">
        <v>1793</v>
      </c>
      <c r="H153" s="4">
        <v>987.34039793938018</v>
      </c>
      <c r="I153" s="1">
        <v>0</v>
      </c>
      <c r="J153" s="14">
        <v>1.2352700000000001</v>
      </c>
      <c r="K153" s="6">
        <v>0</v>
      </c>
      <c r="L153" s="18">
        <v>34.729512023049189</v>
      </c>
      <c r="M153" s="6">
        <v>0</v>
      </c>
      <c r="N153" s="7">
        <v>27.812027682464077</v>
      </c>
      <c r="O153" s="6">
        <v>0</v>
      </c>
      <c r="P153" s="27">
        <v>4.6306808983218168</v>
      </c>
      <c r="Q153" s="6">
        <v>0</v>
      </c>
      <c r="R153" s="47">
        <v>141.61770479046197</v>
      </c>
      <c r="S153" s="6">
        <v>0</v>
      </c>
      <c r="T153" s="5">
        <v>32.823145622842745</v>
      </c>
      <c r="U153" s="6">
        <v>0</v>
      </c>
      <c r="V153" s="8">
        <v>0</v>
      </c>
      <c r="W153" s="6">
        <v>0</v>
      </c>
      <c r="X153" s="23">
        <v>101.53860429364012</v>
      </c>
      <c r="Y153" s="6">
        <v>0</v>
      </c>
      <c r="Z153" s="27">
        <v>2.1855487434882619</v>
      </c>
      <c r="AA153" s="6">
        <v>0</v>
      </c>
      <c r="AB153" s="30"/>
      <c r="AC153" s="6"/>
      <c r="AD153" s="34">
        <v>9.3156304415584418E-4</v>
      </c>
      <c r="AE153" s="6">
        <v>0</v>
      </c>
      <c r="AF153" s="31">
        <v>0.567233535319149</v>
      </c>
      <c r="AG153" s="6">
        <v>0</v>
      </c>
      <c r="AH153" s="9">
        <v>10.815002435366157</v>
      </c>
      <c r="AI153" s="6">
        <v>0</v>
      </c>
    </row>
    <row r="154" spans="1:35">
      <c r="A154" s="1" t="s">
        <v>28</v>
      </c>
      <c r="B154" s="1" t="s">
        <v>40</v>
      </c>
      <c r="C154" s="1" t="s">
        <v>41</v>
      </c>
      <c r="D154" s="2">
        <v>2.0833333333333333E-3</v>
      </c>
      <c r="E154" s="3">
        <f t="shared" ref="E154:E161" si="15">(170+8.99/60)</f>
        <v>170.14983333333333</v>
      </c>
      <c r="F154" s="3">
        <v>-63.355333333333334</v>
      </c>
      <c r="G154" s="1">
        <v>1813</v>
      </c>
      <c r="H154" s="4">
        <v>1233.7056921968908</v>
      </c>
      <c r="I154" s="1">
        <v>0</v>
      </c>
      <c r="J154" s="14">
        <v>0.988672</v>
      </c>
      <c r="K154" s="6">
        <v>0</v>
      </c>
      <c r="L154" s="18">
        <v>35</v>
      </c>
      <c r="M154" s="6">
        <v>999</v>
      </c>
      <c r="N154" s="7">
        <v>28.046370610121585</v>
      </c>
      <c r="O154" s="6">
        <v>0</v>
      </c>
      <c r="P154" s="27">
        <v>4.6503346248766055</v>
      </c>
      <c r="Q154" s="6">
        <v>0</v>
      </c>
      <c r="R154" s="47">
        <v>142.33682243876643</v>
      </c>
      <c r="S154" s="6">
        <v>0</v>
      </c>
      <c r="T154" s="5">
        <v>33.082794853209677</v>
      </c>
      <c r="U154" s="6">
        <v>0</v>
      </c>
      <c r="V154" s="8">
        <v>0</v>
      </c>
      <c r="W154" s="6">
        <v>0</v>
      </c>
      <c r="X154" s="23">
        <v>110.29092878694578</v>
      </c>
      <c r="Y154" s="6">
        <v>0</v>
      </c>
      <c r="Z154" s="27">
        <v>2.2120090779077595</v>
      </c>
      <c r="AA154" s="6">
        <v>0</v>
      </c>
      <c r="AB154" s="51"/>
      <c r="AC154" s="6"/>
      <c r="AD154" s="34"/>
      <c r="AE154" s="6"/>
      <c r="AG154" s="6"/>
      <c r="AI154" s="6"/>
    </row>
    <row r="155" spans="1:35">
      <c r="A155" s="1" t="s">
        <v>28</v>
      </c>
      <c r="B155" s="1" t="s">
        <v>40</v>
      </c>
      <c r="C155" s="1" t="s">
        <v>41</v>
      </c>
      <c r="D155" s="2">
        <v>2.0833333333333333E-3</v>
      </c>
      <c r="E155" s="3">
        <f t="shared" si="15"/>
        <v>170.14983333333333</v>
      </c>
      <c r="F155" s="3">
        <v>-63.355333333333334</v>
      </c>
      <c r="G155" s="1">
        <v>1813</v>
      </c>
      <c r="H155" s="4">
        <v>1322.0043677165645</v>
      </c>
      <c r="I155" s="1">
        <v>0</v>
      </c>
      <c r="J155" s="14">
        <v>0.90915299999999999</v>
      </c>
      <c r="K155" s="6">
        <v>0</v>
      </c>
      <c r="L155" s="18">
        <v>34.719146803456859</v>
      </c>
      <c r="M155" s="6">
        <v>0</v>
      </c>
      <c r="N155" s="7">
        <v>27.825688699165994</v>
      </c>
      <c r="O155" s="6">
        <v>0</v>
      </c>
      <c r="P155" s="27">
        <v>4.6701103899308993</v>
      </c>
      <c r="Q155" s="6">
        <v>0</v>
      </c>
      <c r="R155" s="47">
        <v>142.84865038344034</v>
      </c>
      <c r="S155" s="6">
        <v>0</v>
      </c>
      <c r="T155" s="5">
        <v>33.201654064495536</v>
      </c>
      <c r="U155" s="6">
        <v>0</v>
      </c>
      <c r="V155" s="8">
        <v>0</v>
      </c>
      <c r="W155" s="6">
        <v>0</v>
      </c>
      <c r="X155" s="23">
        <v>112.61178904808175</v>
      </c>
      <c r="Y155" s="6">
        <v>0</v>
      </c>
      <c r="Z155" s="27">
        <v>2.2146965134127163</v>
      </c>
      <c r="AA155" s="6">
        <v>0</v>
      </c>
      <c r="AB155" s="51"/>
      <c r="AC155" s="6"/>
      <c r="AD155" s="34"/>
      <c r="AE155" s="6"/>
      <c r="AG155" s="6"/>
      <c r="AI155" s="6"/>
    </row>
    <row r="156" spans="1:35">
      <c r="A156" s="1" t="s">
        <v>28</v>
      </c>
      <c r="B156" s="1" t="s">
        <v>40</v>
      </c>
      <c r="C156" s="1" t="s">
        <v>41</v>
      </c>
      <c r="D156" s="2">
        <v>2.0833333333333333E-3</v>
      </c>
      <c r="E156" s="3">
        <f t="shared" si="15"/>
        <v>170.14983333333333</v>
      </c>
      <c r="F156" s="3">
        <v>-63.355333333333334</v>
      </c>
      <c r="G156" s="1">
        <v>1813</v>
      </c>
      <c r="H156" s="4">
        <v>1370.9853993541258</v>
      </c>
      <c r="I156" s="1">
        <v>0</v>
      </c>
      <c r="J156" s="14"/>
      <c r="K156" s="6">
        <v>0</v>
      </c>
      <c r="L156" s="18"/>
      <c r="M156" s="6">
        <v>0</v>
      </c>
      <c r="N156" s="7"/>
      <c r="O156" s="6">
        <v>0</v>
      </c>
      <c r="P156" s="27">
        <v>4.7115113524185599</v>
      </c>
      <c r="Q156" s="6">
        <v>0</v>
      </c>
      <c r="R156" s="47"/>
      <c r="S156" s="6">
        <v>0</v>
      </c>
      <c r="T156" s="5">
        <v>33.46199074115269</v>
      </c>
      <c r="U156" s="6">
        <v>0</v>
      </c>
      <c r="V156" s="8">
        <v>0</v>
      </c>
      <c r="W156" s="6">
        <v>0</v>
      </c>
      <c r="X156" s="23">
        <v>114.73697711068414</v>
      </c>
      <c r="Y156" s="6">
        <v>0</v>
      </c>
      <c r="Z156" s="27">
        <v>2.2160410250979758</v>
      </c>
      <c r="AA156" s="6">
        <v>0</v>
      </c>
      <c r="AB156" s="51"/>
      <c r="AC156" s="6"/>
      <c r="AD156" s="34"/>
      <c r="AE156" s="6"/>
      <c r="AG156" s="6"/>
      <c r="AI156" s="6"/>
    </row>
    <row r="157" spans="1:35">
      <c r="A157" s="1" t="s">
        <v>28</v>
      </c>
      <c r="B157" s="1" t="s">
        <v>40</v>
      </c>
      <c r="C157" s="1" t="s">
        <v>41</v>
      </c>
      <c r="D157" s="2">
        <v>2.0833333333333333E-3</v>
      </c>
      <c r="E157" s="3">
        <f t="shared" si="15"/>
        <v>170.14983333333333</v>
      </c>
      <c r="F157" s="3">
        <v>-63.355333333333334</v>
      </c>
      <c r="G157" s="1">
        <v>1813</v>
      </c>
      <c r="H157" s="4">
        <v>1419.0147257511157</v>
      </c>
      <c r="I157" s="1">
        <v>0</v>
      </c>
      <c r="J157" s="14">
        <v>0.82740599999999997</v>
      </c>
      <c r="K157" s="6">
        <v>0</v>
      </c>
      <c r="L157" s="18">
        <v>34.715239901904404</v>
      </c>
      <c r="M157" s="6">
        <v>0</v>
      </c>
      <c r="N157" s="7">
        <v>27.827837400546287</v>
      </c>
      <c r="O157" s="6">
        <v>0</v>
      </c>
      <c r="P157" s="27">
        <v>4.6721610562685107</v>
      </c>
      <c r="Q157" s="6">
        <v>0</v>
      </c>
      <c r="R157" s="47">
        <v>143.51702148413557</v>
      </c>
      <c r="S157" s="6">
        <v>0</v>
      </c>
      <c r="T157" s="5">
        <v>33.300686906153224</v>
      </c>
      <c r="U157" s="6">
        <v>0</v>
      </c>
      <c r="V157" s="8">
        <v>2.5133379049543034E-2</v>
      </c>
      <c r="W157" s="6">
        <v>0</v>
      </c>
      <c r="X157" s="23">
        <v>116.10288378496794</v>
      </c>
      <c r="Y157" s="6">
        <v>0</v>
      </c>
      <c r="Z157" s="27">
        <v>2.2274523928324519</v>
      </c>
      <c r="AA157" s="6">
        <v>0</v>
      </c>
      <c r="AB157" s="51"/>
      <c r="AC157" s="6"/>
      <c r="AD157" s="34"/>
      <c r="AE157" s="6"/>
      <c r="AG157" s="6"/>
      <c r="AI157" s="6"/>
    </row>
    <row r="158" spans="1:35">
      <c r="A158" s="1" t="s">
        <v>28</v>
      </c>
      <c r="B158" s="1" t="s">
        <v>40</v>
      </c>
      <c r="C158" s="1" t="s">
        <v>41</v>
      </c>
      <c r="D158" s="2">
        <v>2.0833333333333333E-3</v>
      </c>
      <c r="E158" s="3">
        <f t="shared" si="15"/>
        <v>170.14983333333333</v>
      </c>
      <c r="F158" s="3">
        <v>-63.355333333333334</v>
      </c>
      <c r="G158" s="1">
        <v>1813</v>
      </c>
      <c r="H158" s="4">
        <v>1518.5668029963242</v>
      </c>
      <c r="I158" s="1">
        <v>0</v>
      </c>
      <c r="J158" s="14">
        <v>0.74741000000000002</v>
      </c>
      <c r="K158" s="6">
        <v>0</v>
      </c>
      <c r="L158" s="18">
        <v>34.711529301363491</v>
      </c>
      <c r="M158" s="6">
        <v>0</v>
      </c>
      <c r="N158" s="7">
        <v>27.829943362730319</v>
      </c>
      <c r="O158" s="6">
        <v>0</v>
      </c>
      <c r="P158" s="27">
        <v>4.7204664116485695</v>
      </c>
      <c r="Q158" s="6">
        <v>0</v>
      </c>
      <c r="R158" s="47">
        <v>142.10666126782897</v>
      </c>
      <c r="S158" s="6">
        <v>0</v>
      </c>
      <c r="T158" s="5">
        <v>33.308095420711282</v>
      </c>
      <c r="U158" s="6">
        <v>0</v>
      </c>
      <c r="V158" s="8">
        <v>0</v>
      </c>
      <c r="W158" s="6">
        <v>0</v>
      </c>
      <c r="X158" s="23">
        <v>118.840171141057</v>
      </c>
      <c r="Y158" s="6">
        <v>0</v>
      </c>
      <c r="Z158" s="27">
        <v>2.2388706162839718</v>
      </c>
      <c r="AA158" s="6">
        <v>0</v>
      </c>
      <c r="AB158" s="51"/>
      <c r="AC158" s="6"/>
      <c r="AD158" s="34">
        <v>6.8207930883301118E-4</v>
      </c>
      <c r="AE158" s="6">
        <v>0</v>
      </c>
      <c r="AF158" s="31">
        <v>0.39787302673796798</v>
      </c>
      <c r="AG158" s="6">
        <v>0</v>
      </c>
      <c r="AH158" s="9">
        <v>8.0720368306081607</v>
      </c>
      <c r="AI158" s="6">
        <v>0</v>
      </c>
    </row>
    <row r="159" spans="1:35">
      <c r="A159" s="1" t="s">
        <v>28</v>
      </c>
      <c r="B159" s="1" t="s">
        <v>40</v>
      </c>
      <c r="C159" s="1" t="s">
        <v>41</v>
      </c>
      <c r="D159" s="2">
        <v>2.0833333333333333E-3</v>
      </c>
      <c r="E159" s="3">
        <f t="shared" si="15"/>
        <v>170.14983333333333</v>
      </c>
      <c r="F159" s="3">
        <v>-63.355333333333334</v>
      </c>
      <c r="G159" s="1">
        <v>1813</v>
      </c>
      <c r="H159" s="4">
        <v>1616.4789694753154</v>
      </c>
      <c r="I159" s="1">
        <v>0</v>
      </c>
      <c r="J159" s="14">
        <v>0.67141799999999996</v>
      </c>
      <c r="K159" s="6">
        <v>0</v>
      </c>
      <c r="L159" s="18">
        <v>34.709406437725249</v>
      </c>
      <c r="M159" s="6">
        <v>0</v>
      </c>
      <c r="N159" s="7">
        <v>27.832992794797065</v>
      </c>
      <c r="O159" s="6">
        <v>0</v>
      </c>
      <c r="P159" s="27">
        <v>4.7357120434353419</v>
      </c>
      <c r="Q159" s="6">
        <v>0</v>
      </c>
      <c r="R159" s="47">
        <v>142.13400297921442</v>
      </c>
      <c r="S159" s="6">
        <v>0</v>
      </c>
      <c r="T159" s="5">
        <v>33.636001572951884</v>
      </c>
      <c r="U159" s="6">
        <v>0</v>
      </c>
      <c r="V159" s="8">
        <v>0</v>
      </c>
      <c r="W159" s="6">
        <v>0</v>
      </c>
      <c r="X159" s="23">
        <v>120.3612334156403</v>
      </c>
      <c r="Y159" s="6">
        <v>0</v>
      </c>
      <c r="Z159" s="27">
        <v>2.2452598567394921</v>
      </c>
      <c r="AA159" s="6">
        <v>0</v>
      </c>
      <c r="AB159" s="51"/>
      <c r="AC159" s="6"/>
      <c r="AD159" s="34"/>
      <c r="AE159" s="6"/>
      <c r="AG159" s="6"/>
      <c r="AI159" s="6"/>
    </row>
    <row r="160" spans="1:35">
      <c r="A160" s="1" t="s">
        <v>28</v>
      </c>
      <c r="B160" s="1" t="s">
        <v>40</v>
      </c>
      <c r="C160" s="1" t="s">
        <v>41</v>
      </c>
      <c r="D160" s="2">
        <v>2.0833333333333333E-3</v>
      </c>
      <c r="E160" s="3">
        <f t="shared" si="15"/>
        <v>170.14983333333333</v>
      </c>
      <c r="F160" s="3">
        <v>-63.355333333333334</v>
      </c>
      <c r="G160" s="1">
        <v>1813</v>
      </c>
      <c r="H160" s="4">
        <v>1716.0271598966576</v>
      </c>
      <c r="I160" s="1">
        <v>0</v>
      </c>
      <c r="J160" s="14">
        <v>0.56467800000000001</v>
      </c>
      <c r="K160" s="6">
        <v>0</v>
      </c>
      <c r="L160" s="18">
        <v>34.705303481765391</v>
      </c>
      <c r="M160" s="6">
        <v>0</v>
      </c>
      <c r="N160" s="7">
        <v>27.836241613638094</v>
      </c>
      <c r="O160" s="6">
        <v>0</v>
      </c>
      <c r="P160" s="27">
        <v>4.7512686821322809</v>
      </c>
      <c r="Q160" s="6">
        <v>0</v>
      </c>
      <c r="R160" s="47">
        <v>142.44078324521263</v>
      </c>
      <c r="S160" s="6">
        <v>0</v>
      </c>
      <c r="T160" s="5">
        <v>33.625437450723467</v>
      </c>
      <c r="U160" s="6">
        <v>0</v>
      </c>
      <c r="V160" s="8">
        <v>0</v>
      </c>
      <c r="W160" s="6">
        <v>0</v>
      </c>
      <c r="X160" s="23">
        <v>122.6019469233575</v>
      </c>
      <c r="Y160" s="6">
        <v>0</v>
      </c>
      <c r="Z160" s="27">
        <v>2.2311967690691756</v>
      </c>
      <c r="AA160" s="6">
        <v>0</v>
      </c>
      <c r="AB160" s="51"/>
      <c r="AC160" s="6"/>
      <c r="AD160" s="34">
        <v>6.5617243894261783E-4</v>
      </c>
      <c r="AE160" s="6">
        <v>0</v>
      </c>
      <c r="AF160" s="31">
        <v>0.45127880213903737</v>
      </c>
      <c r="AG160" s="6">
        <v>0</v>
      </c>
      <c r="AH160" s="9">
        <v>8.8571240258535422</v>
      </c>
      <c r="AI160" s="6">
        <v>0</v>
      </c>
    </row>
    <row r="161" spans="1:35">
      <c r="A161" s="1" t="s">
        <v>28</v>
      </c>
      <c r="B161" s="1" t="s">
        <v>40</v>
      </c>
      <c r="C161" s="1" t="s">
        <v>41</v>
      </c>
      <c r="D161" s="2">
        <v>2.0833333333333333E-3</v>
      </c>
      <c r="E161" s="3">
        <f t="shared" si="15"/>
        <v>170.14983333333333</v>
      </c>
      <c r="F161" s="3">
        <v>-63.355333333333334</v>
      </c>
      <c r="G161" s="1">
        <v>1813</v>
      </c>
      <c r="H161" s="4">
        <v>1774.5737514789757</v>
      </c>
      <c r="I161" s="1">
        <v>0</v>
      </c>
      <c r="J161" s="14">
        <v>0.54664500000000005</v>
      </c>
      <c r="K161" s="6">
        <v>0</v>
      </c>
      <c r="L161" s="18">
        <v>34.706302455331176</v>
      </c>
      <c r="M161" s="6">
        <v>0</v>
      </c>
      <c r="N161" s="7">
        <v>27.838138623786335</v>
      </c>
      <c r="O161" s="6">
        <v>0</v>
      </c>
      <c r="P161" s="27">
        <v>4.7560859822309975</v>
      </c>
      <c r="Q161" s="6">
        <v>0</v>
      </c>
      <c r="R161" s="47">
        <v>142.39128383295423</v>
      </c>
      <c r="S161" s="6">
        <v>0</v>
      </c>
      <c r="T161" s="5">
        <v>33.587639528200754</v>
      </c>
      <c r="U161" s="6">
        <v>0</v>
      </c>
      <c r="V161" s="8">
        <v>3.2970695768698925E-2</v>
      </c>
      <c r="W161" s="6">
        <v>0</v>
      </c>
      <c r="X161" s="23">
        <v>122.76052925750852</v>
      </c>
      <c r="Y161" s="6">
        <v>0</v>
      </c>
      <c r="Z161" s="27">
        <v>2.2185847728249839</v>
      </c>
      <c r="AA161" s="6">
        <v>0</v>
      </c>
      <c r="AB161" s="51"/>
      <c r="AC161" s="6"/>
      <c r="AD161" s="34">
        <v>1.034048423984526E-3</v>
      </c>
      <c r="AE161" s="6">
        <v>0</v>
      </c>
      <c r="AF161" s="31">
        <v>0.40909022808510642</v>
      </c>
      <c r="AG161" s="6">
        <v>0</v>
      </c>
      <c r="AH161" s="9">
        <v>9.8567658724022778</v>
      </c>
      <c r="AI161" s="6">
        <v>0</v>
      </c>
    </row>
    <row r="162" spans="1:35">
      <c r="A162" s="1" t="s">
        <v>28</v>
      </c>
      <c r="B162" s="1" t="s">
        <v>42</v>
      </c>
      <c r="C162" s="1" t="s">
        <v>43</v>
      </c>
      <c r="D162" s="2">
        <v>0.12013888888888889</v>
      </c>
      <c r="E162" s="3">
        <f t="shared" ref="E162:E171" si="16">(174+9.31/60)</f>
        <v>174.15516666666667</v>
      </c>
      <c r="F162" s="3">
        <v>-65.146000000000001</v>
      </c>
      <c r="G162" s="1">
        <v>3316</v>
      </c>
      <c r="H162" s="4">
        <v>0</v>
      </c>
      <c r="I162" s="1">
        <v>0</v>
      </c>
      <c r="J162" s="5">
        <v>-0.4</v>
      </c>
      <c r="K162" s="6">
        <v>0</v>
      </c>
      <c r="L162" s="18">
        <v>33.757093962360727</v>
      </c>
      <c r="M162" s="6">
        <v>0</v>
      </c>
      <c r="N162" s="7">
        <v>27.121780080896997</v>
      </c>
      <c r="O162" s="6">
        <v>0</v>
      </c>
      <c r="P162" s="27">
        <v>8.3886402378592653</v>
      </c>
      <c r="Q162" s="6">
        <v>0</v>
      </c>
      <c r="R162" s="47">
        <v>-8.3876697807395999</v>
      </c>
      <c r="S162" s="6">
        <v>0</v>
      </c>
      <c r="T162" s="5">
        <v>23.715845306990698</v>
      </c>
      <c r="U162" s="6">
        <v>0</v>
      </c>
      <c r="V162" s="8">
        <v>9.0386897329219534E-2</v>
      </c>
      <c r="W162" s="6">
        <v>0</v>
      </c>
      <c r="X162" s="23">
        <v>59.647361485778333</v>
      </c>
      <c r="Y162" s="6">
        <v>0</v>
      </c>
      <c r="Z162" s="27">
        <v>1.6140882279132738</v>
      </c>
      <c r="AA162" s="6">
        <v>0</v>
      </c>
      <c r="AB162" s="30">
        <v>2.5910000000000002</v>
      </c>
      <c r="AC162" s="6">
        <v>0</v>
      </c>
      <c r="AD162" s="34">
        <v>0.97930729223838398</v>
      </c>
      <c r="AE162" s="6">
        <v>0</v>
      </c>
      <c r="AF162" s="31">
        <v>1.7959921429787236</v>
      </c>
      <c r="AG162" s="6">
        <v>0</v>
      </c>
      <c r="AH162" s="9">
        <v>95.794774593332534</v>
      </c>
      <c r="AI162" s="6">
        <v>0</v>
      </c>
    </row>
    <row r="163" spans="1:35">
      <c r="A163" s="1" t="s">
        <v>28</v>
      </c>
      <c r="B163" s="1" t="s">
        <v>42</v>
      </c>
      <c r="C163" s="1" t="s">
        <v>43</v>
      </c>
      <c r="D163" s="2">
        <v>0.12013888888888889</v>
      </c>
      <c r="E163" s="3">
        <f t="shared" si="16"/>
        <v>174.15516666666667</v>
      </c>
      <c r="F163" s="3">
        <v>-65.146000000000001</v>
      </c>
      <c r="G163" s="1">
        <v>3316</v>
      </c>
      <c r="H163" s="4">
        <v>9.8996502656677556</v>
      </c>
      <c r="I163" s="1">
        <v>0</v>
      </c>
      <c r="J163" s="14">
        <v>-0.621282</v>
      </c>
      <c r="K163" s="6">
        <v>0</v>
      </c>
      <c r="L163" s="18">
        <v>33.755246721488191</v>
      </c>
      <c r="M163" s="6">
        <v>0</v>
      </c>
      <c r="N163" s="7">
        <v>27.129805274332512</v>
      </c>
      <c r="O163" s="6">
        <v>0</v>
      </c>
      <c r="P163" s="27">
        <v>8.3689167492566874</v>
      </c>
      <c r="Q163" s="6">
        <v>0</v>
      </c>
      <c r="R163" s="47">
        <v>-5.3197471141590427</v>
      </c>
      <c r="S163" s="6">
        <v>0</v>
      </c>
      <c r="T163" s="5">
        <v>23.760543244536937</v>
      </c>
      <c r="U163" s="6">
        <v>0</v>
      </c>
      <c r="V163" s="8">
        <v>8.4821115293563648E-2</v>
      </c>
      <c r="W163" s="6">
        <v>0</v>
      </c>
      <c r="X163" s="23">
        <v>59.984704259312878</v>
      </c>
      <c r="Y163" s="6">
        <v>0</v>
      </c>
      <c r="Z163" s="27">
        <v>1.5943068029035299</v>
      </c>
      <c r="AA163" s="6">
        <v>0</v>
      </c>
      <c r="AB163" s="30">
        <v>2.948</v>
      </c>
      <c r="AC163" s="6">
        <v>0</v>
      </c>
      <c r="AD163" s="34">
        <v>0.60704961504040411</v>
      </c>
      <c r="AE163" s="6">
        <v>0</v>
      </c>
      <c r="AF163" s="31">
        <v>1.8310790272340423</v>
      </c>
      <c r="AG163" s="6">
        <v>0</v>
      </c>
      <c r="AH163" s="9">
        <v>126.85752199560862</v>
      </c>
      <c r="AI163" s="6">
        <v>0</v>
      </c>
    </row>
    <row r="164" spans="1:35">
      <c r="A164" s="1" t="s">
        <v>28</v>
      </c>
      <c r="B164" s="1" t="s">
        <v>42</v>
      </c>
      <c r="C164" s="1" t="s">
        <v>43</v>
      </c>
      <c r="D164" s="2">
        <v>0.12013888888888889</v>
      </c>
      <c r="E164" s="3">
        <f t="shared" si="16"/>
        <v>174.15516666666667</v>
      </c>
      <c r="F164" s="3">
        <v>-65.146000000000001</v>
      </c>
      <c r="G164" s="1">
        <v>3316</v>
      </c>
      <c r="H164" s="4">
        <v>19.967135903199779</v>
      </c>
      <c r="I164" s="1">
        <v>0</v>
      </c>
      <c r="J164" s="14">
        <v>-0.62656999999999996</v>
      </c>
      <c r="K164" s="6">
        <v>0</v>
      </c>
      <c r="L164" s="18">
        <v>33.758088636984546</v>
      </c>
      <c r="M164" s="6">
        <v>0</v>
      </c>
      <c r="N164" s="7">
        <v>27.132324222500756</v>
      </c>
      <c r="O164" s="6">
        <v>0</v>
      </c>
      <c r="P164" s="27">
        <v>8.3636967294350839</v>
      </c>
      <c r="Q164" s="6">
        <v>0</v>
      </c>
      <c r="R164" s="47">
        <v>-5.0414576693702884</v>
      </c>
      <c r="S164" s="6">
        <v>0</v>
      </c>
      <c r="T164" s="5">
        <v>23.754665951403481</v>
      </c>
      <c r="U164" s="6">
        <v>0</v>
      </c>
      <c r="V164" s="8">
        <v>9.4322570270697431E-2</v>
      </c>
      <c r="W164" s="6">
        <v>0</v>
      </c>
      <c r="X164" s="23">
        <v>59.773679376605131</v>
      </c>
      <c r="Y164" s="6">
        <v>0</v>
      </c>
      <c r="Z164" s="27">
        <v>1.5946904980143786</v>
      </c>
      <c r="AA164" s="6">
        <v>0</v>
      </c>
      <c r="AB164" s="30">
        <v>1.754</v>
      </c>
      <c r="AC164" s="6">
        <v>0</v>
      </c>
      <c r="AD164" s="34">
        <v>0.57403031424444451</v>
      </c>
      <c r="AE164" s="6">
        <v>0</v>
      </c>
      <c r="AF164" s="31">
        <v>1.7742648510638301</v>
      </c>
      <c r="AG164" s="6">
        <v>0</v>
      </c>
      <c r="AH164" s="9">
        <v>69.74985561757795</v>
      </c>
      <c r="AI164" s="6">
        <v>0</v>
      </c>
    </row>
    <row r="165" spans="1:35">
      <c r="A165" s="1" t="s">
        <v>28</v>
      </c>
      <c r="B165" s="1" t="s">
        <v>42</v>
      </c>
      <c r="C165" s="1" t="s">
        <v>43</v>
      </c>
      <c r="D165" s="2">
        <v>0.12013888888888889</v>
      </c>
      <c r="E165" s="3">
        <f t="shared" si="16"/>
        <v>174.15516666666667</v>
      </c>
      <c r="F165" s="3">
        <v>-65.146000000000001</v>
      </c>
      <c r="G165" s="1">
        <v>3316</v>
      </c>
      <c r="H165" s="4">
        <v>30.074716883341527</v>
      </c>
      <c r="I165" s="1">
        <v>0</v>
      </c>
      <c r="J165" s="14">
        <v>-0.65485499999999996</v>
      </c>
      <c r="K165" s="6">
        <v>0</v>
      </c>
      <c r="L165" s="18">
        <v>33.776171189148783</v>
      </c>
      <c r="M165" s="6">
        <v>0</v>
      </c>
      <c r="N165" s="7">
        <v>27.148124974731218</v>
      </c>
      <c r="O165" s="6">
        <v>0</v>
      </c>
      <c r="P165" s="27">
        <v>8.3299023785926636</v>
      </c>
      <c r="Q165" s="6">
        <v>0</v>
      </c>
      <c r="R165" s="47">
        <v>-3.2978410132423051</v>
      </c>
      <c r="S165" s="6">
        <v>0</v>
      </c>
      <c r="T165" s="5">
        <v>24.10357831076746</v>
      </c>
      <c r="U165" s="6">
        <v>0</v>
      </c>
      <c r="V165" s="8">
        <v>8.875529241209601E-2</v>
      </c>
      <c r="W165" s="6">
        <v>0</v>
      </c>
      <c r="X165" s="23">
        <v>60.210109163758446</v>
      </c>
      <c r="Y165" s="6">
        <v>0</v>
      </c>
      <c r="Z165" s="27">
        <v>1.6354308795451016</v>
      </c>
      <c r="AA165" s="6">
        <v>0</v>
      </c>
      <c r="AB165" s="30">
        <v>2.58</v>
      </c>
      <c r="AC165" s="6">
        <v>0</v>
      </c>
      <c r="AD165" s="34">
        <v>0.51130489940202017</v>
      </c>
      <c r="AE165" s="6">
        <v>0</v>
      </c>
      <c r="AF165" s="31">
        <v>2.2251633645875524</v>
      </c>
      <c r="AG165" s="6">
        <v>0</v>
      </c>
      <c r="AH165" s="9">
        <v>71.780498076306728</v>
      </c>
      <c r="AI165" s="6">
        <v>0</v>
      </c>
    </row>
    <row r="166" spans="1:35">
      <c r="A166" s="1" t="s">
        <v>28</v>
      </c>
      <c r="B166" s="1" t="s">
        <v>42</v>
      </c>
      <c r="C166" s="1" t="s">
        <v>43</v>
      </c>
      <c r="D166" s="2">
        <v>0.12013888888888889</v>
      </c>
      <c r="E166" s="3">
        <f t="shared" si="16"/>
        <v>174.15516666666667</v>
      </c>
      <c r="F166" s="3">
        <v>-65.146000000000001</v>
      </c>
      <c r="G166" s="1">
        <v>3316</v>
      </c>
      <c r="H166" s="4">
        <v>49.5063216841993</v>
      </c>
      <c r="I166" s="1">
        <v>0</v>
      </c>
      <c r="J166" s="14">
        <v>-1.75498</v>
      </c>
      <c r="K166" s="6">
        <v>0</v>
      </c>
      <c r="L166" s="18">
        <v>34.18171520523282</v>
      </c>
      <c r="M166" s="6">
        <v>0</v>
      </c>
      <c r="N166" s="7">
        <v>27.51449932955029</v>
      </c>
      <c r="O166" s="6">
        <v>0</v>
      </c>
      <c r="P166" s="27">
        <v>6.8945619425173437</v>
      </c>
      <c r="Q166" s="6">
        <v>0</v>
      </c>
      <c r="R166" s="47">
        <v>70.923673248443208</v>
      </c>
      <c r="S166" s="6">
        <v>0</v>
      </c>
      <c r="T166" s="5">
        <v>30.390040282036814</v>
      </c>
      <c r="U166" s="6">
        <v>0</v>
      </c>
      <c r="V166" s="8">
        <v>0.17365732387858823</v>
      </c>
      <c r="W166" s="6">
        <v>0</v>
      </c>
      <c r="X166" s="23">
        <v>71.941687589827353</v>
      </c>
      <c r="Y166" s="6">
        <v>0</v>
      </c>
      <c r="Z166" s="27">
        <v>2.0344141020496638</v>
      </c>
      <c r="AA166" s="6">
        <v>0</v>
      </c>
      <c r="AB166" s="30">
        <v>0.39900000000000002</v>
      </c>
      <c r="AC166" s="6">
        <v>0</v>
      </c>
      <c r="AD166" s="34">
        <v>0.10136750152525253</v>
      </c>
      <c r="AE166" s="6">
        <v>0</v>
      </c>
      <c r="AF166" s="31">
        <v>4.7379246127659576</v>
      </c>
      <c r="AG166" s="6">
        <v>0</v>
      </c>
      <c r="AH166" s="9">
        <v>49.869697280121237</v>
      </c>
      <c r="AI166" s="6">
        <v>0</v>
      </c>
    </row>
    <row r="167" spans="1:35">
      <c r="A167" s="1" t="s">
        <v>28</v>
      </c>
      <c r="B167" s="1" t="s">
        <v>42</v>
      </c>
      <c r="C167" s="1" t="s">
        <v>43</v>
      </c>
      <c r="D167" s="2">
        <v>0.12013888888888889</v>
      </c>
      <c r="E167" s="3">
        <f t="shared" si="16"/>
        <v>174.15516666666667</v>
      </c>
      <c r="F167" s="3">
        <v>-65.146000000000001</v>
      </c>
      <c r="G167" s="1">
        <v>3316</v>
      </c>
      <c r="H167" s="4">
        <v>74.152536885327535</v>
      </c>
      <c r="I167" s="1">
        <v>0</v>
      </c>
      <c r="J167" s="14">
        <v>-1.6305700000000001</v>
      </c>
      <c r="K167" s="6">
        <v>0</v>
      </c>
      <c r="L167" s="18">
        <v>34.220586067417962</v>
      </c>
      <c r="M167" s="6">
        <v>0</v>
      </c>
      <c r="N167" s="7">
        <v>27.542641112113188</v>
      </c>
      <c r="O167" s="6">
        <v>0</v>
      </c>
      <c r="P167" s="27">
        <v>6.7036531219028737</v>
      </c>
      <c r="Q167" s="6">
        <v>0</v>
      </c>
      <c r="R167" s="47">
        <v>78.052912100214996</v>
      </c>
      <c r="S167" s="6">
        <v>0</v>
      </c>
      <c r="T167" s="5">
        <v>31.482087011011124</v>
      </c>
      <c r="U167" s="6">
        <v>0</v>
      </c>
      <c r="V167" s="8">
        <v>0.19131545661522906</v>
      </c>
      <c r="W167" s="6">
        <v>0</v>
      </c>
      <c r="X167" s="23">
        <v>72.688699967661123</v>
      </c>
      <c r="Y167" s="6">
        <v>0</v>
      </c>
      <c r="Z167" s="27">
        <v>2.0916869833157978</v>
      </c>
      <c r="AA167" s="6">
        <v>0</v>
      </c>
      <c r="AB167" s="30">
        <v>0.13400000000000001</v>
      </c>
      <c r="AC167" s="6">
        <v>0</v>
      </c>
      <c r="AD167" s="34">
        <v>2.775403308686869E-2</v>
      </c>
      <c r="AE167" s="6">
        <v>0</v>
      </c>
      <c r="AF167" s="31">
        <v>2.6762713531914897</v>
      </c>
      <c r="AG167" s="6">
        <v>0</v>
      </c>
      <c r="AH167" s="9">
        <v>42.223482534945575</v>
      </c>
      <c r="AI167" s="6">
        <v>0</v>
      </c>
    </row>
    <row r="168" spans="1:35">
      <c r="A168" s="1" t="s">
        <v>28</v>
      </c>
      <c r="B168" s="1" t="s">
        <v>42</v>
      </c>
      <c r="C168" s="1" t="s">
        <v>43</v>
      </c>
      <c r="D168" s="2">
        <v>0.12013888888888889</v>
      </c>
      <c r="E168" s="3">
        <f t="shared" si="16"/>
        <v>174.15516666666667</v>
      </c>
      <c r="F168" s="3">
        <v>-65.146000000000001</v>
      </c>
      <c r="G168" s="1">
        <v>3316</v>
      </c>
      <c r="H168" s="4">
        <v>98.951164913171581</v>
      </c>
      <c r="I168" s="1">
        <v>0</v>
      </c>
      <c r="J168" s="14">
        <v>-0.78688199999999997</v>
      </c>
      <c r="K168" s="6">
        <v>0</v>
      </c>
      <c r="L168" s="18">
        <v>34.377581041601132</v>
      </c>
      <c r="M168" s="6">
        <v>0</v>
      </c>
      <c r="N168" s="7">
        <v>27.64047585027356</v>
      </c>
      <c r="O168" s="6">
        <v>0</v>
      </c>
      <c r="P168" s="27">
        <v>5.9839890981169459</v>
      </c>
      <c r="Q168" s="6">
        <v>0</v>
      </c>
      <c r="R168" s="47">
        <v>101.22005658683292</v>
      </c>
      <c r="S168" s="6">
        <v>0</v>
      </c>
      <c r="T168" s="5">
        <v>32.337506043770908</v>
      </c>
      <c r="U168" s="6">
        <v>0</v>
      </c>
      <c r="V168" s="8">
        <v>2.0197318492284344E-2</v>
      </c>
      <c r="W168" s="6">
        <v>0</v>
      </c>
      <c r="X168" s="23">
        <v>78.754283915572415</v>
      </c>
      <c r="Y168" s="6">
        <v>0</v>
      </c>
      <c r="Z168" s="27">
        <v>2.1671023974147019</v>
      </c>
      <c r="AA168" s="6">
        <v>0</v>
      </c>
      <c r="AB168" s="30">
        <v>0.122</v>
      </c>
      <c r="AC168" s="6">
        <v>0</v>
      </c>
      <c r="AD168" s="34">
        <v>1.1634798880808081E-2</v>
      </c>
      <c r="AE168" s="6">
        <v>0</v>
      </c>
      <c r="AF168" s="31">
        <v>1.7603490280851066</v>
      </c>
      <c r="AG168" s="6">
        <v>0</v>
      </c>
      <c r="AH168" s="9">
        <v>45.476190465313081</v>
      </c>
      <c r="AI168" s="6">
        <v>0</v>
      </c>
    </row>
    <row r="169" spans="1:35">
      <c r="A169" s="1" t="s">
        <v>28</v>
      </c>
      <c r="B169" s="1" t="s">
        <v>42</v>
      </c>
      <c r="C169" s="1" t="s">
        <v>43</v>
      </c>
      <c r="D169" s="2">
        <v>0.12013888888888889</v>
      </c>
      <c r="E169" s="3">
        <f t="shared" si="16"/>
        <v>174.15516666666667</v>
      </c>
      <c r="F169" s="3">
        <v>-65.146000000000001</v>
      </c>
      <c r="G169" s="1">
        <v>3316</v>
      </c>
      <c r="H169" s="4">
        <v>125.01048576375705</v>
      </c>
      <c r="I169" s="1">
        <v>0</v>
      </c>
      <c r="J169" s="14">
        <v>0.19423499999999999</v>
      </c>
      <c r="K169" s="6">
        <v>0</v>
      </c>
      <c r="L169" s="18">
        <v>34.511160281428886</v>
      </c>
      <c r="M169" s="6">
        <v>0</v>
      </c>
      <c r="N169" s="7">
        <v>27.701168336277306</v>
      </c>
      <c r="O169" s="6">
        <v>0</v>
      </c>
      <c r="P169" s="27">
        <v>5.3856491575817635</v>
      </c>
      <c r="Q169" s="6">
        <v>0</v>
      </c>
      <c r="R169" s="47">
        <v>118.07319800492601</v>
      </c>
      <c r="S169" s="6">
        <v>0</v>
      </c>
      <c r="T169" s="5">
        <v>33.133322639755981</v>
      </c>
      <c r="U169" s="6">
        <v>0</v>
      </c>
      <c r="V169" s="8">
        <v>2.0197318492284351E-2</v>
      </c>
      <c r="W169" s="6">
        <v>0</v>
      </c>
      <c r="X169" s="23">
        <v>83.626638234386405</v>
      </c>
      <c r="Y169" s="6">
        <v>0</v>
      </c>
      <c r="Z169" s="27">
        <v>2.2073239516007805</v>
      </c>
      <c r="AA169" s="6">
        <v>0</v>
      </c>
      <c r="AB169" s="30">
        <v>9.2999999999999999E-2</v>
      </c>
      <c r="AC169" s="6">
        <v>0</v>
      </c>
      <c r="AD169" s="34">
        <v>1.1707729418181819E-2</v>
      </c>
      <c r="AE169" s="6">
        <v>0</v>
      </c>
      <c r="AF169" s="31">
        <v>1.4953238246808509</v>
      </c>
      <c r="AG169" s="6">
        <v>0</v>
      </c>
      <c r="AH169" s="9">
        <v>33.119708103970822</v>
      </c>
      <c r="AI169" s="6">
        <v>0</v>
      </c>
    </row>
    <row r="170" spans="1:35">
      <c r="A170" s="1" t="s">
        <v>28</v>
      </c>
      <c r="B170" s="1" t="s">
        <v>42</v>
      </c>
      <c r="C170" s="1" t="s">
        <v>43</v>
      </c>
      <c r="D170" s="2">
        <v>0.12013888888888889</v>
      </c>
      <c r="E170" s="3">
        <f t="shared" si="16"/>
        <v>174.15516666666667</v>
      </c>
      <c r="F170" s="3">
        <v>-65.146000000000001</v>
      </c>
      <c r="G170" s="1">
        <v>3316</v>
      </c>
      <c r="H170" s="4">
        <v>148.05159484621177</v>
      </c>
      <c r="I170" s="1">
        <v>0</v>
      </c>
      <c r="J170" s="14">
        <v>0.52488199999999996</v>
      </c>
      <c r="K170" s="6">
        <v>0</v>
      </c>
      <c r="L170" s="18">
        <v>34.594409828572829</v>
      </c>
      <c r="M170" s="6">
        <v>0</v>
      </c>
      <c r="N170" s="7">
        <v>27.749290968235528</v>
      </c>
      <c r="O170" s="6">
        <v>0</v>
      </c>
      <c r="P170" s="27">
        <v>5.0045386521308215</v>
      </c>
      <c r="Q170" s="6">
        <v>0</v>
      </c>
      <c r="R170" s="47">
        <v>131.7729052945555</v>
      </c>
      <c r="S170" s="6">
        <v>0</v>
      </c>
      <c r="T170" s="5">
        <v>33.422171420587183</v>
      </c>
      <c r="U170" s="6">
        <v>0</v>
      </c>
      <c r="V170" s="8">
        <v>0</v>
      </c>
      <c r="W170" s="6">
        <v>0</v>
      </c>
      <c r="X170" s="23">
        <v>86.908019714403977</v>
      </c>
      <c r="Y170" s="6">
        <v>0</v>
      </c>
      <c r="Z170" s="27">
        <v>2.2224070344205611</v>
      </c>
      <c r="AA170" s="6">
        <v>0</v>
      </c>
      <c r="AB170" s="30">
        <v>4.5999999999999999E-2</v>
      </c>
      <c r="AC170" s="6">
        <v>0</v>
      </c>
      <c r="AD170" s="34">
        <v>4.149906121212122E-3</v>
      </c>
      <c r="AE170" s="6">
        <v>0</v>
      </c>
      <c r="AF170" s="31">
        <v>1.3948179469045987</v>
      </c>
      <c r="AG170" s="6">
        <v>0</v>
      </c>
      <c r="AH170" s="9">
        <v>25.616859885267196</v>
      </c>
      <c r="AI170" s="6">
        <v>0</v>
      </c>
    </row>
    <row r="171" spans="1:35">
      <c r="A171" s="1" t="s">
        <v>28</v>
      </c>
      <c r="B171" s="1" t="s">
        <v>42</v>
      </c>
      <c r="C171" s="1" t="s">
        <v>43</v>
      </c>
      <c r="D171" s="2">
        <v>0.12013888888888889</v>
      </c>
      <c r="E171" s="3">
        <f t="shared" si="16"/>
        <v>174.15516666666667</v>
      </c>
      <c r="F171" s="3">
        <v>-65.146000000000001</v>
      </c>
      <c r="G171" s="1">
        <v>3316</v>
      </c>
      <c r="H171" s="4">
        <v>198.26500539748693</v>
      </c>
      <c r="I171" s="1">
        <v>0</v>
      </c>
      <c r="J171" s="14">
        <v>0.92102200000000001</v>
      </c>
      <c r="K171" s="6">
        <v>0</v>
      </c>
      <c r="L171" s="18">
        <v>34.660425685935898</v>
      </c>
      <c r="M171" s="6">
        <v>0</v>
      </c>
      <c r="N171" s="7">
        <v>27.777668511028651</v>
      </c>
      <c r="O171" s="6">
        <v>0</v>
      </c>
      <c r="P171" s="27">
        <v>4.7859360753221001</v>
      </c>
      <c r="Q171" s="6">
        <v>0</v>
      </c>
      <c r="R171" s="47">
        <v>137.70909495634879</v>
      </c>
      <c r="S171" s="6">
        <v>0</v>
      </c>
      <c r="T171" s="5">
        <v>33.21941559995404</v>
      </c>
      <c r="U171" s="6">
        <v>0</v>
      </c>
      <c r="V171" s="8">
        <v>0</v>
      </c>
      <c r="W171" s="6">
        <v>0</v>
      </c>
      <c r="X171" s="23">
        <v>89.195043170173804</v>
      </c>
      <c r="Y171" s="6">
        <v>0</v>
      </c>
      <c r="Z171" s="27">
        <v>2.2123516458740413</v>
      </c>
      <c r="AA171" s="6">
        <v>0</v>
      </c>
      <c r="AB171" s="30">
        <v>2.8000000000000001E-2</v>
      </c>
      <c r="AC171" s="6">
        <v>0</v>
      </c>
      <c r="AD171" s="34">
        <v>4.688165195959596E-3</v>
      </c>
      <c r="AE171" s="6">
        <v>0</v>
      </c>
      <c r="AF171" s="31">
        <v>1.1957695148936169</v>
      </c>
      <c r="AG171" s="6">
        <v>0</v>
      </c>
      <c r="AH171" s="9">
        <v>24.06372251515339</v>
      </c>
      <c r="AI171" s="6">
        <v>0</v>
      </c>
    </row>
    <row r="172" spans="1:35">
      <c r="A172" s="1" t="s">
        <v>28</v>
      </c>
      <c r="B172" s="1" t="s">
        <v>42</v>
      </c>
      <c r="C172" s="1" t="s">
        <v>43</v>
      </c>
      <c r="D172" s="2">
        <v>0.25624999999999998</v>
      </c>
      <c r="E172" s="3">
        <f t="shared" ref="E172:E189" si="17">(174+11.7/60)</f>
        <v>174.19499999999999</v>
      </c>
      <c r="F172" s="3">
        <v>-65.155333333333331</v>
      </c>
      <c r="G172" s="1">
        <v>3393</v>
      </c>
      <c r="H172" s="4">
        <v>296.99463711966661</v>
      </c>
      <c r="I172" s="1">
        <v>0</v>
      </c>
      <c r="J172" s="14">
        <v>1.12375</v>
      </c>
      <c r="K172" s="6">
        <v>0</v>
      </c>
      <c r="L172" s="18">
        <v>34.698560528315255</v>
      </c>
      <c r="M172" s="6">
        <v>0</v>
      </c>
      <c r="N172" s="7">
        <v>27.794824837568967</v>
      </c>
      <c r="O172" s="6">
        <v>0</v>
      </c>
      <c r="P172" s="27">
        <v>4.6319962834489585</v>
      </c>
      <c r="Q172" s="6">
        <v>0</v>
      </c>
      <c r="R172" s="47">
        <v>142.64175123262675</v>
      </c>
      <c r="S172" s="6">
        <v>0</v>
      </c>
      <c r="T172" s="5">
        <v>33.199140017890727</v>
      </c>
      <c r="U172" s="6">
        <v>0</v>
      </c>
      <c r="V172" s="8">
        <v>0</v>
      </c>
      <c r="W172" s="6">
        <v>0</v>
      </c>
      <c r="X172" s="23">
        <v>95.161191315660318</v>
      </c>
      <c r="Y172" s="6">
        <v>0</v>
      </c>
      <c r="Z172" s="27">
        <v>2.2324624229670817</v>
      </c>
      <c r="AA172" s="6">
        <v>0</v>
      </c>
      <c r="AB172" s="51"/>
      <c r="AC172" s="6"/>
      <c r="AD172" s="34"/>
      <c r="AE172" s="6"/>
      <c r="AF172" s="31">
        <v>0.80776860255319149</v>
      </c>
      <c r="AG172" s="6">
        <v>0</v>
      </c>
      <c r="AH172" s="9">
        <v>20.547126057082451</v>
      </c>
      <c r="AI172" s="6">
        <v>0</v>
      </c>
    </row>
    <row r="173" spans="1:35">
      <c r="A173" s="1" t="s">
        <v>28</v>
      </c>
      <c r="B173" s="1" t="s">
        <v>42</v>
      </c>
      <c r="C173" s="1" t="s">
        <v>43</v>
      </c>
      <c r="D173" s="2">
        <v>0.25624999999999998</v>
      </c>
      <c r="E173" s="3">
        <f t="shared" si="17"/>
        <v>174.19499999999999</v>
      </c>
      <c r="F173" s="3">
        <v>-65.155333333333331</v>
      </c>
      <c r="G173" s="1">
        <v>3393</v>
      </c>
      <c r="H173" s="4">
        <v>396.03371306505579</v>
      </c>
      <c r="I173" s="1">
        <v>0</v>
      </c>
      <c r="J173" s="14">
        <v>1.1445399999999999</v>
      </c>
      <c r="K173" s="6">
        <v>0</v>
      </c>
      <c r="L173" s="18">
        <v>34.714419282957806</v>
      </c>
      <c r="M173" s="6">
        <v>0</v>
      </c>
      <c r="N173" s="7">
        <v>27.806155785334113</v>
      </c>
      <c r="O173" s="6">
        <v>0</v>
      </c>
      <c r="P173" s="27">
        <v>4.5293748761149644</v>
      </c>
      <c r="Q173" s="6">
        <v>0</v>
      </c>
      <c r="R173" s="47">
        <v>146.99691280383286</v>
      </c>
      <c r="S173" s="6">
        <v>0</v>
      </c>
      <c r="T173" s="5">
        <v>33.275173450628152</v>
      </c>
      <c r="U173" s="6">
        <v>0</v>
      </c>
      <c r="V173" s="8">
        <v>0</v>
      </c>
      <c r="W173" s="6">
        <v>0</v>
      </c>
      <c r="X173" s="23">
        <v>99.635802424775193</v>
      </c>
      <c r="Y173" s="6">
        <v>0</v>
      </c>
      <c r="Z173" s="27">
        <v>2.2173793401473016</v>
      </c>
      <c r="AA173" s="6">
        <v>0</v>
      </c>
      <c r="AB173" s="51"/>
      <c r="AC173" s="6"/>
      <c r="AD173" s="34">
        <v>6.6950233309090923E-4</v>
      </c>
      <c r="AE173" s="6">
        <v>0</v>
      </c>
      <c r="AF173" s="31">
        <v>0.71579760770053469</v>
      </c>
      <c r="AG173" s="6">
        <v>0</v>
      </c>
      <c r="AH173" s="9">
        <v>16.148699802640458</v>
      </c>
      <c r="AI173" s="6">
        <v>0</v>
      </c>
    </row>
    <row r="174" spans="1:35">
      <c r="A174" s="1" t="s">
        <v>28</v>
      </c>
      <c r="B174" s="1" t="s">
        <v>42</v>
      </c>
      <c r="C174" s="1" t="s">
        <v>43</v>
      </c>
      <c r="D174" s="2">
        <v>0.25624999999999998</v>
      </c>
      <c r="E174" s="3">
        <f t="shared" si="17"/>
        <v>174.19499999999999</v>
      </c>
      <c r="F174" s="3">
        <v>-65.155333333333331</v>
      </c>
      <c r="G174" s="1">
        <v>3393</v>
      </c>
      <c r="H174" s="4">
        <v>494.21908560882827</v>
      </c>
      <c r="I174" s="1">
        <v>0</v>
      </c>
      <c r="J174" s="14">
        <v>1.1581900000000001</v>
      </c>
      <c r="K174" s="6">
        <v>0</v>
      </c>
      <c r="L174" s="18">
        <v>34.725176768800246</v>
      </c>
      <c r="M174" s="6">
        <v>0</v>
      </c>
      <c r="N174" s="7">
        <v>27.81386862466411</v>
      </c>
      <c r="O174" s="6">
        <v>0</v>
      </c>
      <c r="P174" s="27">
        <v>4.4941129831516342</v>
      </c>
      <c r="Q174" s="6">
        <v>0</v>
      </c>
      <c r="R174" s="47">
        <v>148.42193212977807</v>
      </c>
      <c r="S174" s="6">
        <v>0</v>
      </c>
      <c r="T174" s="5">
        <v>33.366413569913064</v>
      </c>
      <c r="U174" s="6">
        <v>0</v>
      </c>
      <c r="V174" s="8">
        <v>0</v>
      </c>
      <c r="W174" s="6">
        <v>0</v>
      </c>
      <c r="X174" s="23">
        <v>104.20984933631486</v>
      </c>
      <c r="Y174" s="6">
        <v>0</v>
      </c>
      <c r="Z174" s="27">
        <v>2.2123516458740418</v>
      </c>
      <c r="AA174" s="6">
        <v>0</v>
      </c>
      <c r="AB174" s="51"/>
      <c r="AC174" s="6"/>
      <c r="AD174" s="34">
        <v>6.339249144242425E-4</v>
      </c>
      <c r="AE174" s="6">
        <v>0</v>
      </c>
      <c r="AF174" s="31">
        <v>0.75547809882352945</v>
      </c>
      <c r="AG174" s="6">
        <v>0</v>
      </c>
      <c r="AH174" s="9">
        <v>14.069885168795828</v>
      </c>
      <c r="AI174" s="6">
        <v>0</v>
      </c>
    </row>
    <row r="175" spans="1:35">
      <c r="A175" s="1" t="s">
        <v>28</v>
      </c>
      <c r="B175" s="1" t="s">
        <v>42</v>
      </c>
      <c r="C175" s="1" t="s">
        <v>43</v>
      </c>
      <c r="D175" s="2">
        <v>0.25624999999999998</v>
      </c>
      <c r="E175" s="3">
        <f t="shared" si="17"/>
        <v>174.19499999999999</v>
      </c>
      <c r="F175" s="3">
        <v>-65.155333333333331</v>
      </c>
      <c r="G175" s="1">
        <v>3393</v>
      </c>
      <c r="H175" s="4">
        <v>594.28201442589523</v>
      </c>
      <c r="I175" s="1">
        <v>0</v>
      </c>
      <c r="J175" s="14">
        <v>1.0601</v>
      </c>
      <c r="K175" s="6">
        <v>0</v>
      </c>
      <c r="L175" s="18">
        <v>34.721412481200581</v>
      </c>
      <c r="M175" s="6">
        <v>0</v>
      </c>
      <c r="N175" s="7">
        <v>27.817505415174764</v>
      </c>
      <c r="O175" s="6">
        <v>0</v>
      </c>
      <c r="P175" s="27">
        <v>4.5716454410307215</v>
      </c>
      <c r="Q175" s="6">
        <v>0</v>
      </c>
      <c r="R175" s="47">
        <v>145.86038465316</v>
      </c>
      <c r="S175" s="6">
        <v>0</v>
      </c>
      <c r="T175" s="5">
        <v>33.427240316103003</v>
      </c>
      <c r="U175" s="6">
        <v>0</v>
      </c>
      <c r="V175" s="8">
        <v>0</v>
      </c>
      <c r="W175" s="6">
        <v>0</v>
      </c>
      <c r="X175" s="23">
        <v>107.34207711269528</v>
      </c>
      <c r="Y175" s="6">
        <v>0</v>
      </c>
      <c r="Z175" s="27">
        <v>2.2274347286938241</v>
      </c>
      <c r="AA175" s="6">
        <v>0</v>
      </c>
      <c r="AB175" s="51"/>
      <c r="AC175" s="6"/>
      <c r="AD175" s="34">
        <v>1.2508221338181818E-3</v>
      </c>
      <c r="AE175" s="6">
        <v>0</v>
      </c>
      <c r="AF175" s="31">
        <v>0.6275266672340426</v>
      </c>
      <c r="AG175" s="6">
        <v>0</v>
      </c>
      <c r="AH175" s="9">
        <v>14.452195906054609</v>
      </c>
      <c r="AI175" s="6">
        <v>0</v>
      </c>
    </row>
    <row r="176" spans="1:35">
      <c r="A176" s="1" t="s">
        <v>28</v>
      </c>
      <c r="B176" s="1" t="s">
        <v>42</v>
      </c>
      <c r="C176" s="1" t="s">
        <v>43</v>
      </c>
      <c r="D176" s="2">
        <v>0.25624999999999998</v>
      </c>
      <c r="E176" s="3">
        <f t="shared" si="17"/>
        <v>174.19499999999999</v>
      </c>
      <c r="F176" s="3">
        <v>-65.155333333333331</v>
      </c>
      <c r="G176" s="1">
        <v>3393</v>
      </c>
      <c r="H176" s="4">
        <v>790.63868968953682</v>
      </c>
      <c r="I176" s="1">
        <v>0</v>
      </c>
      <c r="J176" s="14">
        <v>0.90677399999999997</v>
      </c>
      <c r="K176" s="6">
        <v>0</v>
      </c>
      <c r="L176" s="18">
        <v>34.718825685655823</v>
      </c>
      <c r="M176" s="6">
        <v>0</v>
      </c>
      <c r="N176" s="7">
        <v>27.825585613016528</v>
      </c>
      <c r="O176" s="6">
        <v>0</v>
      </c>
      <c r="P176" s="27">
        <v>4.605190782953418</v>
      </c>
      <c r="Q176" s="6">
        <v>0</v>
      </c>
      <c r="R176" s="47">
        <v>145.76941674012738</v>
      </c>
      <c r="S176" s="6">
        <v>0</v>
      </c>
      <c r="T176" s="5">
        <v>33.523549330903748</v>
      </c>
      <c r="U176" s="6">
        <v>0</v>
      </c>
      <c r="V176" s="8">
        <v>0</v>
      </c>
      <c r="W176" s="6">
        <v>0</v>
      </c>
      <c r="X176" s="23">
        <v>112.76132834484554</v>
      </c>
      <c r="Y176" s="6">
        <v>0</v>
      </c>
      <c r="Z176" s="27">
        <v>2.2374901172403412</v>
      </c>
      <c r="AA176" s="6">
        <v>0</v>
      </c>
      <c r="AB176" s="51"/>
      <c r="AC176" s="6"/>
      <c r="AD176" s="34"/>
      <c r="AE176" s="6"/>
      <c r="AG176" s="6"/>
      <c r="AI176" s="6"/>
    </row>
    <row r="177" spans="1:35">
      <c r="A177" s="1" t="s">
        <v>28</v>
      </c>
      <c r="B177" s="1" t="s">
        <v>42</v>
      </c>
      <c r="C177" s="1" t="s">
        <v>43</v>
      </c>
      <c r="D177" s="2">
        <v>0.25624999999999998</v>
      </c>
      <c r="E177" s="3">
        <f t="shared" si="17"/>
        <v>174.19499999999999</v>
      </c>
      <c r="F177" s="3">
        <v>-65.155333333333331</v>
      </c>
      <c r="G177" s="1">
        <v>3393</v>
      </c>
      <c r="H177" s="4">
        <v>988.1330543158266</v>
      </c>
      <c r="I177" s="1">
        <v>0</v>
      </c>
      <c r="J177" s="14">
        <v>0.78191900000000003</v>
      </c>
      <c r="K177" s="6">
        <v>0</v>
      </c>
      <c r="L177" s="18">
        <v>34.713295396736036</v>
      </c>
      <c r="M177" s="6">
        <v>0</v>
      </c>
      <c r="N177" s="7">
        <v>27.829178638919757</v>
      </c>
      <c r="O177" s="6">
        <v>0</v>
      </c>
      <c r="P177" s="27">
        <v>4.659537413280475</v>
      </c>
      <c r="Q177" s="6">
        <v>0</v>
      </c>
      <c r="R177" s="47">
        <v>144.50410648802088</v>
      </c>
      <c r="S177" s="6">
        <v>0</v>
      </c>
      <c r="T177" s="5">
        <v>33.341069092333925</v>
      </c>
      <c r="U177" s="6">
        <v>0</v>
      </c>
      <c r="V177" s="8">
        <v>0</v>
      </c>
      <c r="W177" s="6">
        <v>0</v>
      </c>
      <c r="X177" s="23">
        <v>116.53988883698699</v>
      </c>
      <c r="Y177" s="6">
        <v>0</v>
      </c>
      <c r="Z177" s="27">
        <v>2.242517811513602</v>
      </c>
      <c r="AA177" s="6">
        <v>0</v>
      </c>
      <c r="AB177" s="51"/>
      <c r="AC177" s="6"/>
      <c r="AD177" s="34">
        <v>4.2711927757575763E-4</v>
      </c>
      <c r="AE177" s="6">
        <v>0</v>
      </c>
      <c r="AF177" s="31">
        <v>0.49966273021276597</v>
      </c>
      <c r="AG177" s="6">
        <v>0</v>
      </c>
      <c r="AH177" s="9">
        <v>21.943096914218888</v>
      </c>
      <c r="AI177" s="6">
        <v>0</v>
      </c>
    </row>
    <row r="178" spans="1:35">
      <c r="A178" s="1" t="s">
        <v>28</v>
      </c>
      <c r="B178" s="1" t="s">
        <v>42</v>
      </c>
      <c r="C178" s="1" t="s">
        <v>43</v>
      </c>
      <c r="D178" s="2">
        <v>0.25624999999999998</v>
      </c>
      <c r="E178" s="3">
        <f t="shared" si="17"/>
        <v>174.19499999999999</v>
      </c>
      <c r="F178" s="3">
        <v>-65.155333333333331</v>
      </c>
      <c r="G178" s="1">
        <v>3393</v>
      </c>
      <c r="H178" s="4">
        <v>1233.9910696837246</v>
      </c>
      <c r="I178" s="1">
        <v>0</v>
      </c>
      <c r="J178" s="14">
        <v>0.62792599999999998</v>
      </c>
      <c r="K178" s="6">
        <v>0</v>
      </c>
      <c r="L178" s="18">
        <v>34.70972754184055</v>
      </c>
      <c r="M178" s="6">
        <v>0</v>
      </c>
      <c r="N178" s="7">
        <v>27.835940368355296</v>
      </c>
      <c r="O178" s="6">
        <v>0</v>
      </c>
      <c r="P178" s="27">
        <v>4.6460745787908806</v>
      </c>
      <c r="Q178" s="6">
        <v>0</v>
      </c>
      <c r="R178" s="47">
        <v>146.53826342450105</v>
      </c>
      <c r="S178" s="6">
        <v>0</v>
      </c>
      <c r="T178" s="5">
        <v>33.553962703998714</v>
      </c>
      <c r="U178" s="6">
        <v>0</v>
      </c>
      <c r="V178" s="8">
        <v>0</v>
      </c>
      <c r="W178" s="6">
        <v>0</v>
      </c>
      <c r="X178" s="23">
        <v>123.00321599459735</v>
      </c>
      <c r="Y178" s="6">
        <v>0</v>
      </c>
      <c r="Z178" s="27">
        <v>2.2425178115136015</v>
      </c>
      <c r="AA178" s="6">
        <v>0</v>
      </c>
      <c r="AB178" s="51"/>
      <c r="AC178" s="6"/>
      <c r="AD178" s="34"/>
      <c r="AE178" s="6"/>
      <c r="AG178" s="6"/>
      <c r="AI178" s="6"/>
    </row>
    <row r="179" spans="1:35">
      <c r="A179" s="1" t="s">
        <v>28</v>
      </c>
      <c r="B179" s="1" t="s">
        <v>42</v>
      </c>
      <c r="C179" s="1" t="s">
        <v>43</v>
      </c>
      <c r="D179" s="2">
        <v>0.25624999999999998</v>
      </c>
      <c r="E179" s="3">
        <f t="shared" si="17"/>
        <v>174.19499999999999</v>
      </c>
      <c r="F179" s="3">
        <v>-65.155333333333331</v>
      </c>
      <c r="G179" s="1">
        <v>3393</v>
      </c>
      <c r="H179" s="4">
        <v>1480.0363163023865</v>
      </c>
      <c r="I179" s="1">
        <v>0</v>
      </c>
      <c r="J179" s="14">
        <v>0.51391600000000004</v>
      </c>
      <c r="K179" s="6">
        <v>0</v>
      </c>
      <c r="L179" s="18">
        <v>34.706944655008137</v>
      </c>
      <c r="M179" s="6">
        <v>0</v>
      </c>
      <c r="N179" s="7">
        <v>27.840627290697512</v>
      </c>
      <c r="O179" s="6">
        <v>0</v>
      </c>
      <c r="P179" s="27">
        <v>4.7788275520317143</v>
      </c>
      <c r="Q179" s="6">
        <v>0</v>
      </c>
      <c r="R179" s="47">
        <v>141.67969123059265</v>
      </c>
      <c r="S179" s="6">
        <v>0</v>
      </c>
      <c r="T179" s="5">
        <v>33.887705694643358</v>
      </c>
      <c r="U179" s="6">
        <v>0</v>
      </c>
      <c r="V179" s="8">
        <v>0</v>
      </c>
      <c r="W179" s="6">
        <v>0</v>
      </c>
      <c r="X179" s="23">
        <v>125.71831937051036</v>
      </c>
      <c r="Y179" s="6">
        <v>0</v>
      </c>
      <c r="Z179" s="27">
        <v>2.2535999962220314</v>
      </c>
      <c r="AA179" s="6">
        <v>0</v>
      </c>
      <c r="AB179" s="51"/>
      <c r="AC179" s="6"/>
      <c r="AD179" s="34">
        <v>1.4478297115151515E-4</v>
      </c>
      <c r="AE179" s="6">
        <v>0</v>
      </c>
      <c r="AF179" s="31">
        <v>0.35209064170212767</v>
      </c>
      <c r="AG179" s="6">
        <v>0</v>
      </c>
      <c r="AH179" s="9">
        <v>8.3352241099140834</v>
      </c>
      <c r="AI179" s="6">
        <v>0</v>
      </c>
    </row>
    <row r="180" spans="1:35">
      <c r="A180" s="1" t="s">
        <v>28</v>
      </c>
      <c r="B180" s="1" t="s">
        <v>42</v>
      </c>
      <c r="C180" s="1" t="s">
        <v>43</v>
      </c>
      <c r="D180" s="2">
        <v>0.25624999999999998</v>
      </c>
      <c r="E180" s="3">
        <f t="shared" si="17"/>
        <v>174.19499999999999</v>
      </c>
      <c r="F180" s="3">
        <v>-65.155333333333331</v>
      </c>
      <c r="G180" s="1">
        <v>3393</v>
      </c>
      <c r="H180" s="4">
        <v>1725.6633368798482</v>
      </c>
      <c r="I180" s="1">
        <v>0</v>
      </c>
      <c r="J180" s="14">
        <v>0.37066700000000002</v>
      </c>
      <c r="K180" s="6">
        <v>0</v>
      </c>
      <c r="L180" s="18">
        <v>34.703573127524542</v>
      </c>
      <c r="M180" s="6">
        <v>0</v>
      </c>
      <c r="N180" s="7">
        <v>27.846368296411583</v>
      </c>
      <c r="O180" s="6">
        <v>0</v>
      </c>
      <c r="P180" s="27">
        <v>4.8115388999008921</v>
      </c>
      <c r="Q180" s="6">
        <v>0</v>
      </c>
      <c r="R180" s="47">
        <v>141.56876803644516</v>
      </c>
      <c r="S180" s="6">
        <v>0</v>
      </c>
      <c r="T180" s="5">
        <v>33.679233550592016</v>
      </c>
      <c r="U180" s="6">
        <v>0</v>
      </c>
      <c r="V180" s="8">
        <v>0</v>
      </c>
      <c r="W180" s="6">
        <v>0</v>
      </c>
      <c r="X180" s="23">
        <v>126.83598547100135</v>
      </c>
      <c r="Y180" s="6">
        <v>0</v>
      </c>
      <c r="Z180" s="27">
        <v>2.2643901921185918</v>
      </c>
      <c r="AA180" s="6">
        <v>0</v>
      </c>
      <c r="AB180" s="51"/>
      <c r="AC180" s="6"/>
      <c r="AD180" s="34"/>
      <c r="AE180" s="6"/>
      <c r="AG180" s="6"/>
      <c r="AI180" s="6"/>
    </row>
    <row r="181" spans="1:35">
      <c r="A181" s="1" t="s">
        <v>28</v>
      </c>
      <c r="B181" s="1" t="s">
        <v>42</v>
      </c>
      <c r="C181" s="1" t="s">
        <v>43</v>
      </c>
      <c r="D181" s="2">
        <v>0.25624999999999998</v>
      </c>
      <c r="E181" s="3">
        <f t="shared" si="17"/>
        <v>174.19499999999999</v>
      </c>
      <c r="F181" s="3">
        <v>-65.155333333333331</v>
      </c>
      <c r="G181" s="1">
        <v>3393</v>
      </c>
      <c r="H181" s="4">
        <v>1971.6976093816511</v>
      </c>
      <c r="I181" s="1">
        <v>0</v>
      </c>
      <c r="J181" s="14">
        <v>0.236682</v>
      </c>
      <c r="K181" s="6">
        <v>0</v>
      </c>
      <c r="L181" s="18">
        <v>34.698043220279033</v>
      </c>
      <c r="M181" s="6">
        <v>0</v>
      </c>
      <c r="N181" s="7">
        <v>27.849569327759355</v>
      </c>
      <c r="O181" s="6">
        <v>0</v>
      </c>
      <c r="P181" s="27">
        <v>4.8743429137760153</v>
      </c>
      <c r="Q181" s="6">
        <v>0</v>
      </c>
      <c r="R181" s="47">
        <v>140.04100921599647</v>
      </c>
      <c r="S181" s="6">
        <v>0</v>
      </c>
      <c r="T181" s="5">
        <v>34.076687071704754</v>
      </c>
      <c r="U181" s="6">
        <v>0</v>
      </c>
      <c r="V181" s="8">
        <v>0</v>
      </c>
      <c r="W181" s="6">
        <v>0</v>
      </c>
      <c r="X181" s="23">
        <v>125.91079186947643</v>
      </c>
      <c r="Y181" s="6">
        <v>0</v>
      </c>
      <c r="Z181" s="27">
        <v>2.2651314501633513</v>
      </c>
      <c r="AA181" s="6">
        <v>0</v>
      </c>
      <c r="AB181" s="51"/>
      <c r="AC181" s="6"/>
      <c r="AD181" s="34">
        <v>2.6949419006060609E-4</v>
      </c>
      <c r="AE181" s="6">
        <v>0</v>
      </c>
      <c r="AF181" s="31">
        <v>0.30168922524064173</v>
      </c>
      <c r="AG181" s="6">
        <v>0</v>
      </c>
      <c r="AH181" s="9">
        <v>9.6972061113984971</v>
      </c>
      <c r="AI181" s="6">
        <v>0</v>
      </c>
    </row>
    <row r="182" spans="1:35">
      <c r="A182" s="1" t="s">
        <v>28</v>
      </c>
      <c r="B182" s="1" t="s">
        <v>42</v>
      </c>
      <c r="C182" s="1" t="s">
        <v>43</v>
      </c>
      <c r="D182" s="2">
        <v>0.25624999999999998</v>
      </c>
      <c r="E182" s="3">
        <f t="shared" si="17"/>
        <v>174.19499999999999</v>
      </c>
      <c r="F182" s="3">
        <v>-65.155333333333331</v>
      </c>
      <c r="G182" s="1">
        <v>3393</v>
      </c>
      <c r="H182" s="4">
        <v>2216.0470999576578</v>
      </c>
      <c r="I182" s="1">
        <v>0</v>
      </c>
      <c r="J182" s="14">
        <v>0.135626</v>
      </c>
      <c r="K182" s="6">
        <v>0</v>
      </c>
      <c r="L182" s="18">
        <v>34.696723198364197</v>
      </c>
      <c r="M182" s="6">
        <v>0</v>
      </c>
      <c r="N182" s="7">
        <v>27.854121383784332</v>
      </c>
      <c r="O182" s="6">
        <v>0</v>
      </c>
      <c r="P182" s="27">
        <v>5.0160225470763127</v>
      </c>
      <c r="Q182" s="6">
        <v>0</v>
      </c>
      <c r="R182" s="47">
        <v>134.67667069367576</v>
      </c>
      <c r="S182" s="6">
        <v>0</v>
      </c>
      <c r="T182" s="5">
        <v>33.934338347074899</v>
      </c>
      <c r="U182" s="6">
        <v>0</v>
      </c>
      <c r="V182" s="8">
        <v>0</v>
      </c>
      <c r="W182" s="6">
        <v>0</v>
      </c>
      <c r="X182" s="23">
        <v>125.73287326070907</v>
      </c>
      <c r="Y182" s="6">
        <v>0</v>
      </c>
      <c r="Z182" s="27">
        <v>2.2558389757200947</v>
      </c>
      <c r="AA182" s="6">
        <v>0</v>
      </c>
      <c r="AB182" s="51"/>
      <c r="AC182" s="6"/>
      <c r="AD182" s="34"/>
      <c r="AE182" s="6"/>
      <c r="AG182" s="6"/>
      <c r="AI182" s="6"/>
    </row>
    <row r="183" spans="1:35">
      <c r="A183" s="1" t="s">
        <v>28</v>
      </c>
      <c r="B183" s="1" t="s">
        <v>42</v>
      </c>
      <c r="C183" s="1" t="s">
        <v>43</v>
      </c>
      <c r="D183" s="2">
        <v>0.25624999999999998</v>
      </c>
      <c r="E183" s="3">
        <f t="shared" si="17"/>
        <v>174.19499999999999</v>
      </c>
      <c r="F183" s="3">
        <v>-65.155333333333331</v>
      </c>
      <c r="G183" s="1">
        <v>3393</v>
      </c>
      <c r="H183" s="4">
        <v>2461.0340561210219</v>
      </c>
      <c r="I183" s="1">
        <v>0</v>
      </c>
      <c r="J183" s="14">
        <v>6.9115200000000002E-2</v>
      </c>
      <c r="K183" s="6">
        <v>0</v>
      </c>
      <c r="L183" s="18">
        <v>34.697989705723714</v>
      </c>
      <c r="M183" s="6">
        <v>0</v>
      </c>
      <c r="N183" s="7">
        <v>27.858765314328139</v>
      </c>
      <c r="O183" s="6">
        <v>0</v>
      </c>
      <c r="P183" s="27">
        <v>4.9930515361744288</v>
      </c>
      <c r="Q183" s="6">
        <v>0</v>
      </c>
      <c r="R183" s="47">
        <v>136.33162157969537</v>
      </c>
      <c r="S183" s="6">
        <v>0</v>
      </c>
      <c r="T183" s="5">
        <v>33.898960060942414</v>
      </c>
      <c r="U183" s="6">
        <v>0</v>
      </c>
      <c r="V183" s="8">
        <v>0</v>
      </c>
      <c r="W183" s="6">
        <v>0</v>
      </c>
      <c r="X183" s="23">
        <v>126.70198402766282</v>
      </c>
      <c r="Y183" s="6">
        <v>0</v>
      </c>
      <c r="Z183" s="27">
        <v>2.2666164564822262</v>
      </c>
      <c r="AA183" s="6">
        <v>0</v>
      </c>
      <c r="AB183" s="51"/>
      <c r="AC183" s="6"/>
      <c r="AD183" s="34">
        <v>2.674965275151515E-4</v>
      </c>
      <c r="AE183" s="6">
        <v>0</v>
      </c>
      <c r="AF183" s="31">
        <v>0.21519601531914898</v>
      </c>
      <c r="AG183" s="6">
        <v>0</v>
      </c>
      <c r="AH183" s="9">
        <v>10.613946881606765</v>
      </c>
      <c r="AI183" s="6">
        <v>0</v>
      </c>
    </row>
    <row r="184" spans="1:35">
      <c r="A184" s="1" t="s">
        <v>28</v>
      </c>
      <c r="B184" s="1" t="s">
        <v>42</v>
      </c>
      <c r="C184" s="1" t="s">
        <v>43</v>
      </c>
      <c r="D184" s="2">
        <v>0.25624999999999998</v>
      </c>
      <c r="E184" s="3">
        <f t="shared" si="17"/>
        <v>174.19499999999999</v>
      </c>
      <c r="F184" s="3">
        <v>-65.155333333333331</v>
      </c>
      <c r="G184" s="1">
        <v>3393</v>
      </c>
      <c r="H184" s="4">
        <v>2705.7766457368202</v>
      </c>
      <c r="I184" s="1">
        <v>0</v>
      </c>
      <c r="J184" s="14">
        <v>-5.3001699999999999E-2</v>
      </c>
      <c r="K184" s="6">
        <v>0</v>
      </c>
      <c r="L184" s="18">
        <v>34.691603728509612</v>
      </c>
      <c r="M184" s="6">
        <v>0</v>
      </c>
      <c r="N184" s="7">
        <v>27.860101878703517</v>
      </c>
      <c r="O184" s="6">
        <v>0</v>
      </c>
      <c r="P184" s="27">
        <v>5.1078999999999999</v>
      </c>
      <c r="Q184" s="6">
        <v>0</v>
      </c>
      <c r="R184" s="47">
        <v>132.38664303781891</v>
      </c>
      <c r="S184" s="6">
        <v>0</v>
      </c>
      <c r="T184" s="5">
        <v>33.878821181224872</v>
      </c>
      <c r="U184" s="6">
        <v>0</v>
      </c>
      <c r="V184" s="8">
        <v>0</v>
      </c>
      <c r="W184" s="6">
        <v>0</v>
      </c>
      <c r="X184" s="23">
        <v>120.7361878711834</v>
      </c>
      <c r="Y184" s="6">
        <v>0</v>
      </c>
      <c r="Z184" s="27">
        <v>2.2523195080084379</v>
      </c>
      <c r="AA184" s="6">
        <v>0</v>
      </c>
      <c r="AB184" s="51"/>
      <c r="AC184" s="6"/>
      <c r="AD184" s="34"/>
      <c r="AE184" s="6"/>
      <c r="AG184" s="6"/>
      <c r="AI184" s="6"/>
    </row>
    <row r="185" spans="1:35">
      <c r="A185" s="1" t="s">
        <v>28</v>
      </c>
      <c r="B185" s="1" t="s">
        <v>42</v>
      </c>
      <c r="C185" s="1" t="s">
        <v>43</v>
      </c>
      <c r="D185" s="2">
        <v>0.25624999999999998</v>
      </c>
      <c r="E185" s="3">
        <f t="shared" si="17"/>
        <v>174.19499999999999</v>
      </c>
      <c r="F185" s="3">
        <v>-65.155333333333331</v>
      </c>
      <c r="G185" s="1">
        <v>3393</v>
      </c>
      <c r="H185" s="4">
        <v>2949.6762916179778</v>
      </c>
      <c r="I185" s="1">
        <v>0</v>
      </c>
      <c r="J185" s="14">
        <v>-0.144395</v>
      </c>
      <c r="K185" s="6">
        <v>0</v>
      </c>
      <c r="L185" s="18">
        <v>34.686395191017368</v>
      </c>
      <c r="M185" s="6">
        <v>0</v>
      </c>
      <c r="N185" s="7">
        <v>27.860619647277645</v>
      </c>
      <c r="O185" s="6">
        <v>0</v>
      </c>
      <c r="P185" s="27">
        <v>5.1878084737363714</v>
      </c>
      <c r="Q185" s="6">
        <v>0</v>
      </c>
      <c r="R185" s="47">
        <v>129.70950447955462</v>
      </c>
      <c r="S185" s="6">
        <v>0</v>
      </c>
      <c r="T185" s="5">
        <v>33.705215014578101</v>
      </c>
      <c r="U185" s="6">
        <v>0</v>
      </c>
      <c r="V185" s="8">
        <v>0</v>
      </c>
      <c r="W185" s="6">
        <v>0</v>
      </c>
      <c r="X185" s="23">
        <v>115.16558478166935</v>
      </c>
      <c r="Y185" s="6">
        <v>0</v>
      </c>
      <c r="Z185" s="27">
        <v>2.2430447241717086</v>
      </c>
      <c r="AA185" s="6">
        <v>0</v>
      </c>
      <c r="AB185" s="51"/>
      <c r="AC185" s="6"/>
      <c r="AD185" s="34">
        <v>3.5387165090909091E-4</v>
      </c>
      <c r="AE185" s="6">
        <v>0</v>
      </c>
      <c r="AF185" s="31">
        <v>0.32876595336898395</v>
      </c>
      <c r="AG185" s="6">
        <v>0</v>
      </c>
      <c r="AH185" s="9">
        <v>13.334460887949259</v>
      </c>
      <c r="AI185" s="6">
        <v>0</v>
      </c>
    </row>
    <row r="186" spans="1:35">
      <c r="A186" s="1" t="s">
        <v>28</v>
      </c>
      <c r="B186" s="1" t="s">
        <v>42</v>
      </c>
      <c r="C186" s="1" t="s">
        <v>43</v>
      </c>
      <c r="D186" s="2">
        <v>0.25624999999999998</v>
      </c>
      <c r="E186" s="3">
        <f t="shared" si="17"/>
        <v>174.19499999999999</v>
      </c>
      <c r="F186" s="3">
        <v>-65.155333333333331</v>
      </c>
      <c r="G186" s="1">
        <v>3393</v>
      </c>
      <c r="H186" s="4">
        <v>3193.6712302991236</v>
      </c>
      <c r="I186" s="1">
        <v>0</v>
      </c>
      <c r="J186" s="14">
        <v>-0.18093300000000001</v>
      </c>
      <c r="K186" s="6">
        <v>0</v>
      </c>
      <c r="L186" s="18">
        <v>34.68825027248463</v>
      </c>
      <c r="M186" s="6">
        <v>0</v>
      </c>
      <c r="N186" s="7">
        <v>27.863975441048069</v>
      </c>
      <c r="O186" s="6">
        <v>0</v>
      </c>
      <c r="P186" s="27">
        <v>5.2178211100099112</v>
      </c>
      <c r="Q186" s="6">
        <v>0</v>
      </c>
      <c r="R186" s="47">
        <v>128.71686520908435</v>
      </c>
      <c r="S186" s="6">
        <v>0</v>
      </c>
      <c r="T186" s="5">
        <v>33.382792377184124</v>
      </c>
      <c r="U186" s="6">
        <v>0</v>
      </c>
      <c r="V186" s="8">
        <v>0</v>
      </c>
      <c r="W186" s="6">
        <v>0</v>
      </c>
      <c r="X186" s="23">
        <v>113.38576394279769</v>
      </c>
      <c r="Y186" s="6">
        <v>0</v>
      </c>
      <c r="Z186" s="27">
        <v>2.2387890653931062</v>
      </c>
      <c r="AA186" s="6">
        <v>0</v>
      </c>
      <c r="AB186" s="51"/>
      <c r="AC186" s="6"/>
      <c r="AD186" s="34"/>
      <c r="AE186" s="6"/>
      <c r="AG186" s="6"/>
      <c r="AI186" s="6"/>
    </row>
    <row r="187" spans="1:35">
      <c r="A187" s="1" t="s">
        <v>28</v>
      </c>
      <c r="B187" s="1" t="s">
        <v>42</v>
      </c>
      <c r="C187" s="1" t="s">
        <v>43</v>
      </c>
      <c r="D187" s="2">
        <v>0.25624999999999998</v>
      </c>
      <c r="E187" s="3">
        <f t="shared" si="17"/>
        <v>174.19499999999999</v>
      </c>
      <c r="F187" s="3">
        <v>-65.155333333333331</v>
      </c>
      <c r="G187" s="1">
        <v>3393</v>
      </c>
      <c r="H187" s="4">
        <v>3193.5220106321631</v>
      </c>
      <c r="I187" s="1">
        <v>0</v>
      </c>
      <c r="J187" s="14">
        <v>-0.18092900000000001</v>
      </c>
      <c r="K187" s="6">
        <v>0</v>
      </c>
      <c r="L187" s="18">
        <v>34.689909156603669</v>
      </c>
      <c r="M187" s="6">
        <v>0</v>
      </c>
      <c r="N187" s="7">
        <v>27.865315643207168</v>
      </c>
      <c r="O187" s="6">
        <v>0</v>
      </c>
      <c r="P187" s="27">
        <v>5.2069977700693748</v>
      </c>
      <c r="Q187" s="6">
        <v>0</v>
      </c>
      <c r="R187" s="47">
        <v>129.19590764812406</v>
      </c>
      <c r="S187" s="6">
        <v>0</v>
      </c>
      <c r="T187" s="5">
        <v>33.669627567058257</v>
      </c>
      <c r="U187" s="6">
        <v>0</v>
      </c>
      <c r="V187" s="8">
        <v>0</v>
      </c>
      <c r="W187" s="6">
        <v>0</v>
      </c>
      <c r="X187" s="23">
        <v>113.50268471438753</v>
      </c>
      <c r="Y187" s="6">
        <v>0</v>
      </c>
      <c r="Z187" s="27">
        <v>2.2495590716207379</v>
      </c>
      <c r="AA187" s="6">
        <v>0</v>
      </c>
      <c r="AB187" s="51"/>
      <c r="AC187" s="6"/>
      <c r="AD187" s="34"/>
      <c r="AE187" s="6"/>
      <c r="AG187" s="6"/>
      <c r="AI187" s="6"/>
    </row>
    <row r="188" spans="1:35">
      <c r="A188" s="1" t="s">
        <v>28</v>
      </c>
      <c r="B188" s="1" t="s">
        <v>42</v>
      </c>
      <c r="C188" s="1" t="s">
        <v>43</v>
      </c>
      <c r="D188" s="2">
        <v>0.25624999999999998</v>
      </c>
      <c r="E188" s="3">
        <f t="shared" si="17"/>
        <v>174.19499999999999</v>
      </c>
      <c r="F188" s="3">
        <v>-65.155333333333331</v>
      </c>
      <c r="G188" s="1">
        <v>3393</v>
      </c>
      <c r="H188" s="4">
        <v>3222.9143603851958</v>
      </c>
      <c r="I188" s="1">
        <v>0</v>
      </c>
      <c r="J188" s="14">
        <v>-0.18166599999999999</v>
      </c>
      <c r="K188" s="6">
        <v>0</v>
      </c>
      <c r="L188" s="18">
        <v>34.688036223828121</v>
      </c>
      <c r="M188" s="6">
        <v>0</v>
      </c>
      <c r="N188" s="7">
        <v>27.863839555021059</v>
      </c>
      <c r="O188" s="6">
        <v>0</v>
      </c>
      <c r="P188" s="27">
        <v>5.2122675916749248</v>
      </c>
      <c r="Q188" s="6">
        <v>0</v>
      </c>
      <c r="R188" s="47">
        <v>128.97238319311654</v>
      </c>
      <c r="S188" s="6">
        <v>0</v>
      </c>
      <c r="T188" s="5">
        <v>33.628703304513571</v>
      </c>
      <c r="U188" s="6">
        <v>0</v>
      </c>
      <c r="V188" s="8">
        <v>0</v>
      </c>
      <c r="W188" s="6">
        <v>0</v>
      </c>
      <c r="X188" s="23">
        <v>113.51973510456867</v>
      </c>
      <c r="Y188" s="6">
        <v>0</v>
      </c>
      <c r="Z188" s="27">
        <v>2.25531533563748</v>
      </c>
      <c r="AA188" s="6">
        <v>0</v>
      </c>
      <c r="AB188" s="51"/>
      <c r="AC188" s="6"/>
      <c r="AD188" s="34"/>
      <c r="AE188" s="6"/>
      <c r="AG188" s="6"/>
      <c r="AI188" s="6"/>
    </row>
    <row r="189" spans="1:35">
      <c r="A189" s="1" t="s">
        <v>28</v>
      </c>
      <c r="B189" s="1" t="s">
        <v>42</v>
      </c>
      <c r="C189" s="1" t="s">
        <v>43</v>
      </c>
      <c r="D189" s="2">
        <v>0.25624999999999998</v>
      </c>
      <c r="E189" s="3">
        <f t="shared" si="17"/>
        <v>174.19499999999999</v>
      </c>
      <c r="F189" s="3">
        <v>-65.155333333333331</v>
      </c>
      <c r="G189" s="1">
        <v>3393</v>
      </c>
      <c r="H189" s="4">
        <v>3272.6808747020968</v>
      </c>
      <c r="I189" s="1">
        <v>0</v>
      </c>
      <c r="J189" s="14">
        <v>-0.18237</v>
      </c>
      <c r="K189" s="6">
        <v>0</v>
      </c>
      <c r="L189" s="18">
        <v>34.688910257147633</v>
      </c>
      <c r="M189" s="6">
        <v>0</v>
      </c>
      <c r="N189" s="7">
        <v>27.864581386759937</v>
      </c>
      <c r="O189" s="6">
        <v>0</v>
      </c>
      <c r="P189" s="27">
        <v>5.2125941526263615</v>
      </c>
      <c r="Q189" s="6">
        <v>0</v>
      </c>
      <c r="R189" s="47">
        <v>128.96242653244266</v>
      </c>
      <c r="S189" s="6">
        <v>0</v>
      </c>
      <c r="T189" s="5">
        <v>33.479843794476736</v>
      </c>
      <c r="U189" s="6">
        <v>0</v>
      </c>
      <c r="V189" s="8">
        <v>0</v>
      </c>
      <c r="W189" s="6">
        <v>0</v>
      </c>
      <c r="X189" s="23">
        <v>113.68669309664591</v>
      </c>
      <c r="Y189" s="6">
        <v>0</v>
      </c>
      <c r="Z189" s="27">
        <v>2.2460584028153026</v>
      </c>
      <c r="AA189" s="6">
        <v>0</v>
      </c>
      <c r="AB189" s="51"/>
      <c r="AC189" s="6"/>
      <c r="AD189" s="34">
        <v>4.7125810715151521E-4</v>
      </c>
      <c r="AE189" s="6">
        <v>0</v>
      </c>
      <c r="AF189" s="31">
        <v>0.33647286127659581</v>
      </c>
      <c r="AG189" s="6">
        <v>0</v>
      </c>
      <c r="AH189" s="9">
        <v>12.767639220008096</v>
      </c>
      <c r="AI189" s="6">
        <v>0</v>
      </c>
    </row>
    <row r="190" spans="1:35">
      <c r="A190" s="1" t="s">
        <v>28</v>
      </c>
      <c r="B190" s="1" t="s">
        <v>44</v>
      </c>
      <c r="C190" s="1" t="s">
        <v>45</v>
      </c>
      <c r="D190" s="10">
        <v>0.61041666666666672</v>
      </c>
      <c r="E190" s="3">
        <f t="shared" ref="E190:E197" si="18">-(172+39.73/60)</f>
        <v>-172.66216666666668</v>
      </c>
      <c r="F190" s="3">
        <f t="shared" ref="F190:F197" si="19">-(67+12.56/60)</f>
        <v>-67.209333333333333</v>
      </c>
      <c r="G190" s="1">
        <v>3741</v>
      </c>
      <c r="H190" s="11">
        <v>0</v>
      </c>
      <c r="I190" s="1">
        <v>0</v>
      </c>
      <c r="J190" s="5">
        <v>-0.5</v>
      </c>
      <c r="K190" s="6">
        <v>0</v>
      </c>
      <c r="L190" s="18">
        <v>33.444032094453206</v>
      </c>
      <c r="M190" s="6">
        <v>0</v>
      </c>
      <c r="N190" s="7">
        <v>26.872961786724545</v>
      </c>
      <c r="O190" s="6">
        <v>0</v>
      </c>
      <c r="P190" s="27">
        <v>8.3590084874504633</v>
      </c>
      <c r="Q190" s="6">
        <v>0</v>
      </c>
      <c r="R190" s="48">
        <v>-5.2924063464706137</v>
      </c>
      <c r="S190" s="6">
        <v>0</v>
      </c>
      <c r="T190" s="5">
        <v>23.305</v>
      </c>
      <c r="U190" s="6">
        <v>0</v>
      </c>
      <c r="V190" s="9">
        <v>0.11</v>
      </c>
      <c r="W190" s="6">
        <v>0</v>
      </c>
      <c r="X190" s="23">
        <v>56.3</v>
      </c>
      <c r="Y190" s="6">
        <v>0</v>
      </c>
      <c r="Z190" s="27">
        <v>1.4850000000000001</v>
      </c>
      <c r="AA190" s="6">
        <v>0</v>
      </c>
      <c r="AB190" s="30">
        <v>1.8859999999999999</v>
      </c>
      <c r="AC190" s="6">
        <v>0</v>
      </c>
      <c r="AD190" s="34">
        <v>0.18367431441006993</v>
      </c>
      <c r="AE190" s="6">
        <v>0</v>
      </c>
      <c r="AF190" s="32">
        <v>2.7144929336170214</v>
      </c>
      <c r="AG190" s="6">
        <v>0</v>
      </c>
      <c r="AH190" s="9">
        <v>62.466046114813885</v>
      </c>
      <c r="AI190" s="6">
        <v>0</v>
      </c>
    </row>
    <row r="191" spans="1:35">
      <c r="A191" s="1" t="s">
        <v>28</v>
      </c>
      <c r="B191" s="1" t="s">
        <v>44</v>
      </c>
      <c r="C191" s="1" t="s">
        <v>45</v>
      </c>
      <c r="D191" s="10">
        <v>0.61041666666666672</v>
      </c>
      <c r="E191" s="3">
        <f t="shared" si="18"/>
        <v>-172.66216666666668</v>
      </c>
      <c r="F191" s="3">
        <f t="shared" si="19"/>
        <v>-67.209333333333333</v>
      </c>
      <c r="G191" s="1">
        <v>3741</v>
      </c>
      <c r="H191" s="11">
        <v>10.340785070000001</v>
      </c>
      <c r="I191" s="1">
        <v>0</v>
      </c>
      <c r="J191" s="14">
        <v>-0.62628799999999996</v>
      </c>
      <c r="K191" s="6">
        <v>0</v>
      </c>
      <c r="L191" s="18">
        <v>33.447632645551707</v>
      </c>
      <c r="M191" s="6">
        <v>0</v>
      </c>
      <c r="N191" s="7">
        <v>26.881086948097391</v>
      </c>
      <c r="O191" s="6">
        <v>0</v>
      </c>
      <c r="P191" s="27">
        <v>8.4140619798546901</v>
      </c>
      <c r="Q191" s="6">
        <v>0</v>
      </c>
      <c r="R191" s="48">
        <v>-6.5071151521635784</v>
      </c>
      <c r="S191" s="6">
        <v>0</v>
      </c>
      <c r="T191" s="5">
        <v>23.3</v>
      </c>
      <c r="U191" s="6">
        <v>0</v>
      </c>
      <c r="V191" s="9">
        <v>0.11</v>
      </c>
      <c r="W191" s="6">
        <v>0</v>
      </c>
      <c r="X191" s="23">
        <v>56.05</v>
      </c>
      <c r="Y191" s="6">
        <v>0</v>
      </c>
      <c r="Z191" s="27">
        <v>1.4850000000000001</v>
      </c>
      <c r="AA191" s="6">
        <v>0</v>
      </c>
      <c r="AB191" s="30">
        <v>2.0049999999999999</v>
      </c>
      <c r="AC191" s="6">
        <v>0</v>
      </c>
      <c r="AD191" s="34">
        <v>0.37436942481230773</v>
      </c>
      <c r="AE191" s="6">
        <v>0</v>
      </c>
      <c r="AF191" s="32">
        <v>2.1800237518716576</v>
      </c>
      <c r="AG191" s="6">
        <v>0</v>
      </c>
      <c r="AH191" s="9">
        <v>48.027272117637857</v>
      </c>
      <c r="AI191" s="6">
        <v>0</v>
      </c>
    </row>
    <row r="192" spans="1:35">
      <c r="A192" s="1" t="s">
        <v>28</v>
      </c>
      <c r="B192" s="1" t="s">
        <v>44</v>
      </c>
      <c r="C192" s="1" t="s">
        <v>45</v>
      </c>
      <c r="D192" s="10">
        <v>0.61041666666666672</v>
      </c>
      <c r="E192" s="3">
        <f t="shared" si="18"/>
        <v>-172.66216666666668</v>
      </c>
      <c r="F192" s="3">
        <f t="shared" si="19"/>
        <v>-67.209333333333333</v>
      </c>
      <c r="G192" s="1">
        <v>3741</v>
      </c>
      <c r="H192" s="11">
        <v>19.658428199999999</v>
      </c>
      <c r="I192" s="1">
        <v>0</v>
      </c>
      <c r="J192" s="14">
        <v>-0.48058099999999998</v>
      </c>
      <c r="K192" s="6">
        <v>0</v>
      </c>
      <c r="L192" s="18">
        <v>33.635491726873603</v>
      </c>
      <c r="M192" s="6">
        <v>0</v>
      </c>
      <c r="N192" s="7">
        <v>27.026978760906331</v>
      </c>
      <c r="O192" s="6">
        <v>0</v>
      </c>
      <c r="P192" s="27">
        <v>8.2937580911492716</v>
      </c>
      <c r="Q192" s="6">
        <v>0</v>
      </c>
      <c r="R192" s="48">
        <v>-3.0536116798905368</v>
      </c>
      <c r="S192" s="6">
        <v>0</v>
      </c>
      <c r="T192" s="5">
        <v>25.004999999999999</v>
      </c>
      <c r="U192" s="6">
        <v>0</v>
      </c>
      <c r="V192" s="9">
        <v>0.17</v>
      </c>
      <c r="W192" s="6">
        <v>0</v>
      </c>
      <c r="X192" s="23">
        <v>54.9</v>
      </c>
      <c r="Y192" s="6">
        <v>0</v>
      </c>
      <c r="Z192" s="27">
        <v>1.635</v>
      </c>
      <c r="AA192" s="6">
        <v>0</v>
      </c>
      <c r="AB192" s="30">
        <v>1.67</v>
      </c>
      <c r="AC192" s="6">
        <v>0</v>
      </c>
      <c r="AD192" s="34">
        <v>0.3961140913812588</v>
      </c>
      <c r="AE192" s="6">
        <v>0</v>
      </c>
      <c r="AF192" s="32">
        <v>2.5330098821663443</v>
      </c>
      <c r="AG192" s="6">
        <v>0</v>
      </c>
      <c r="AH192" s="9">
        <v>56.25990641427331</v>
      </c>
      <c r="AI192" s="6">
        <v>0</v>
      </c>
    </row>
    <row r="193" spans="1:35">
      <c r="A193" s="1" t="s">
        <v>28</v>
      </c>
      <c r="B193" s="1" t="s">
        <v>44</v>
      </c>
      <c r="C193" s="1" t="s">
        <v>45</v>
      </c>
      <c r="D193" s="10">
        <v>0.61041666666666672</v>
      </c>
      <c r="E193" s="3">
        <f t="shared" si="18"/>
        <v>-172.66216666666668</v>
      </c>
      <c r="F193" s="3">
        <f t="shared" si="19"/>
        <v>-67.209333333333333</v>
      </c>
      <c r="G193" s="1">
        <v>3741</v>
      </c>
      <c r="H193" s="11">
        <v>29.94179312</v>
      </c>
      <c r="I193" s="1">
        <v>0</v>
      </c>
      <c r="J193" s="14">
        <v>-0.57486700000000002</v>
      </c>
      <c r="K193" s="6">
        <v>0</v>
      </c>
      <c r="L193" s="18">
        <v>33.689501234764208</v>
      </c>
      <c r="M193" s="6">
        <v>0</v>
      </c>
      <c r="N193" s="7">
        <v>27.074672278871958</v>
      </c>
      <c r="O193" s="6">
        <v>0</v>
      </c>
      <c r="P193" s="27">
        <v>8.2331823893659184</v>
      </c>
      <c r="Q193" s="6">
        <v>0</v>
      </c>
      <c r="R193" s="48">
        <v>0.44605237957870258</v>
      </c>
      <c r="S193" s="6">
        <v>0</v>
      </c>
      <c r="T193" s="5">
        <v>25.53</v>
      </c>
      <c r="U193" s="6">
        <v>0</v>
      </c>
      <c r="V193" s="9">
        <v>0.17</v>
      </c>
      <c r="W193" s="6">
        <v>0</v>
      </c>
      <c r="X193" s="23">
        <v>56.7</v>
      </c>
      <c r="Y193" s="6">
        <v>0</v>
      </c>
      <c r="Z193" s="27">
        <v>1.6850000000000001</v>
      </c>
      <c r="AA193" s="6">
        <v>0</v>
      </c>
      <c r="AB193" s="30">
        <v>2.12</v>
      </c>
      <c r="AC193" s="6">
        <v>0</v>
      </c>
      <c r="AD193" s="34">
        <v>0.44992014418797205</v>
      </c>
      <c r="AE193" s="6">
        <v>0</v>
      </c>
      <c r="AF193" s="32">
        <v>2.8022010352941176</v>
      </c>
      <c r="AG193" s="6">
        <v>0</v>
      </c>
      <c r="AH193" s="9">
        <v>52.851710957204645</v>
      </c>
      <c r="AI193" s="6">
        <v>0</v>
      </c>
    </row>
    <row r="194" spans="1:35">
      <c r="A194" s="1" t="s">
        <v>28</v>
      </c>
      <c r="B194" s="1" t="s">
        <v>44</v>
      </c>
      <c r="C194" s="1" t="s">
        <v>45</v>
      </c>
      <c r="D194" s="10">
        <v>0.61041666666666672</v>
      </c>
      <c r="E194" s="3">
        <f t="shared" si="18"/>
        <v>-172.66216666666668</v>
      </c>
      <c r="F194" s="3">
        <f t="shared" si="19"/>
        <v>-67.209333333333333</v>
      </c>
      <c r="G194" s="1">
        <v>3741</v>
      </c>
      <c r="H194" s="11">
        <v>49.669594799999999</v>
      </c>
      <c r="I194" s="1">
        <v>0</v>
      </c>
      <c r="J194" s="14">
        <v>-1.70495</v>
      </c>
      <c r="K194" s="6">
        <v>0</v>
      </c>
      <c r="L194" s="18">
        <v>33.635972872077033</v>
      </c>
      <c r="M194" s="6">
        <v>0</v>
      </c>
      <c r="N194" s="7">
        <v>27.06951098995637</v>
      </c>
      <c r="O194" s="6">
        <v>0</v>
      </c>
      <c r="P194" s="27">
        <v>7.179750643989431</v>
      </c>
      <c r="Q194" s="6">
        <v>0</v>
      </c>
      <c r="R194" s="48">
        <v>59.101813498809349</v>
      </c>
      <c r="S194" s="6">
        <v>0</v>
      </c>
      <c r="T194" s="5">
        <v>28.98</v>
      </c>
      <c r="U194" s="6">
        <v>0</v>
      </c>
      <c r="V194" s="9">
        <v>0.16</v>
      </c>
      <c r="W194" s="6">
        <v>0</v>
      </c>
      <c r="X194" s="23">
        <v>69.55</v>
      </c>
      <c r="Y194" s="6">
        <v>0</v>
      </c>
      <c r="Z194" s="27">
        <v>2.1150000000000002</v>
      </c>
      <c r="AA194" s="6">
        <v>0</v>
      </c>
      <c r="AB194" s="30">
        <v>0.57999999999999996</v>
      </c>
      <c r="AC194" s="6">
        <v>0</v>
      </c>
      <c r="AD194" s="34">
        <v>0.22972724130685315</v>
      </c>
      <c r="AE194" s="6">
        <v>0</v>
      </c>
      <c r="AF194" s="32">
        <v>3.52459889106383</v>
      </c>
      <c r="AG194" s="6">
        <v>0</v>
      </c>
      <c r="AH194" s="9">
        <v>30.940238136928738</v>
      </c>
      <c r="AI194" s="6">
        <v>0</v>
      </c>
    </row>
    <row r="195" spans="1:35">
      <c r="A195" s="1" t="s">
        <v>28</v>
      </c>
      <c r="B195" s="1" t="s">
        <v>44</v>
      </c>
      <c r="C195" s="1" t="s">
        <v>45</v>
      </c>
      <c r="D195" s="10">
        <v>0.61041666666666672</v>
      </c>
      <c r="E195" s="3">
        <f t="shared" si="18"/>
        <v>-172.66216666666668</v>
      </c>
      <c r="F195" s="3">
        <f t="shared" si="19"/>
        <v>-67.209333333333333</v>
      </c>
      <c r="G195" s="1">
        <v>3741</v>
      </c>
      <c r="H195" s="11">
        <v>75.452434409999995</v>
      </c>
      <c r="I195" s="1">
        <v>0</v>
      </c>
      <c r="J195" s="14">
        <v>-1.75543</v>
      </c>
      <c r="K195" s="6">
        <v>0</v>
      </c>
      <c r="L195" s="18">
        <v>33.689963882720342</v>
      </c>
      <c r="M195" s="6">
        <v>0</v>
      </c>
      <c r="N195" s="7">
        <v>27.114684198325904</v>
      </c>
      <c r="O195" s="6">
        <v>0</v>
      </c>
      <c r="P195" s="27">
        <v>6.8873818692206079</v>
      </c>
      <c r="Q195" s="6">
        <v>0</v>
      </c>
      <c r="R195" s="48">
        <v>72.53970332753795</v>
      </c>
      <c r="S195" s="6">
        <v>0</v>
      </c>
      <c r="T195" s="5">
        <v>29.664999999999999</v>
      </c>
      <c r="U195" s="6">
        <v>0</v>
      </c>
      <c r="V195" s="9">
        <v>0.2</v>
      </c>
      <c r="W195" s="6">
        <v>0</v>
      </c>
      <c r="X195" s="23">
        <v>71.45</v>
      </c>
      <c r="Y195" s="6">
        <v>0</v>
      </c>
      <c r="Z195" s="27">
        <v>2.0950000000000002</v>
      </c>
      <c r="AA195" s="6">
        <v>0</v>
      </c>
      <c r="AB195" s="30">
        <v>0.3</v>
      </c>
      <c r="AC195" s="6">
        <v>0</v>
      </c>
      <c r="AD195" s="34">
        <v>7.4273093439999993E-2</v>
      </c>
      <c r="AE195" s="6">
        <v>0</v>
      </c>
      <c r="AF195" s="32">
        <v>3.2091530438502676</v>
      </c>
      <c r="AG195" s="6">
        <v>0</v>
      </c>
      <c r="AH195" s="9">
        <v>28.984866893617024</v>
      </c>
      <c r="AI195" s="6">
        <v>0</v>
      </c>
    </row>
    <row r="196" spans="1:35">
      <c r="A196" s="1" t="s">
        <v>28</v>
      </c>
      <c r="B196" s="1" t="s">
        <v>44</v>
      </c>
      <c r="C196" s="1" t="s">
        <v>45</v>
      </c>
      <c r="D196" s="10">
        <v>0.61041666666666672</v>
      </c>
      <c r="E196" s="3">
        <f t="shared" si="18"/>
        <v>-172.66216666666668</v>
      </c>
      <c r="F196" s="3">
        <f t="shared" si="19"/>
        <v>-67.209333333333333</v>
      </c>
      <c r="G196" s="1">
        <v>3741</v>
      </c>
      <c r="H196" s="11">
        <v>100.2464207</v>
      </c>
      <c r="I196" s="1">
        <v>0</v>
      </c>
      <c r="J196" s="14">
        <v>-1.32839</v>
      </c>
      <c r="K196" s="6">
        <v>0</v>
      </c>
      <c r="L196" s="18">
        <v>34.109615862007942</v>
      </c>
      <c r="M196" s="6">
        <v>0</v>
      </c>
      <c r="N196" s="7">
        <v>27.443230712652849</v>
      </c>
      <c r="O196" s="6">
        <v>0</v>
      </c>
      <c r="P196" s="27">
        <v>6.6189911492734481</v>
      </c>
      <c r="Q196" s="6">
        <v>0</v>
      </c>
      <c r="R196" s="48">
        <v>79.013044382904411</v>
      </c>
      <c r="S196" s="6">
        <v>0</v>
      </c>
      <c r="T196" s="5">
        <v>30.945</v>
      </c>
      <c r="U196" s="6">
        <v>0</v>
      </c>
      <c r="V196" s="9">
        <v>0.18</v>
      </c>
      <c r="W196" s="6">
        <v>0</v>
      </c>
      <c r="X196" s="23">
        <v>73</v>
      </c>
      <c r="Y196" s="6">
        <v>0</v>
      </c>
      <c r="Z196" s="27">
        <v>2.15</v>
      </c>
      <c r="AA196" s="6">
        <v>0</v>
      </c>
      <c r="AB196" s="30">
        <v>0.14599999999999999</v>
      </c>
      <c r="AC196" s="6">
        <v>0</v>
      </c>
      <c r="AD196" s="34">
        <v>2.7452712888391607E-2</v>
      </c>
      <c r="AE196" s="6">
        <v>0</v>
      </c>
      <c r="AF196" s="32">
        <v>2.0208219352190242</v>
      </c>
      <c r="AG196" s="6">
        <v>0</v>
      </c>
      <c r="AH196" s="9">
        <v>26.656965467910005</v>
      </c>
      <c r="AI196" s="6">
        <v>0</v>
      </c>
    </row>
    <row r="197" spans="1:35">
      <c r="A197" s="1" t="s">
        <v>28</v>
      </c>
      <c r="B197" s="1" t="s">
        <v>44</v>
      </c>
      <c r="C197" s="1" t="s">
        <v>45</v>
      </c>
      <c r="D197" s="10">
        <v>0.61041666666666672</v>
      </c>
      <c r="E197" s="3">
        <f t="shared" si="18"/>
        <v>-172.66216666666668</v>
      </c>
      <c r="F197" s="3">
        <f t="shared" si="19"/>
        <v>-67.209333333333333</v>
      </c>
      <c r="G197" s="1">
        <v>3741</v>
      </c>
      <c r="H197" s="11">
        <v>124.1894477</v>
      </c>
      <c r="I197" s="1">
        <v>0</v>
      </c>
      <c r="J197" s="14">
        <v>-0.41300500000000001</v>
      </c>
      <c r="K197" s="6">
        <v>0</v>
      </c>
      <c r="L197" s="18">
        <v>34.181537240904312</v>
      </c>
      <c r="M197" s="6">
        <v>0</v>
      </c>
      <c r="N197" s="7">
        <v>27.465563119086937</v>
      </c>
      <c r="O197" s="6">
        <v>0</v>
      </c>
      <c r="P197" s="27">
        <v>5.7902013705416113</v>
      </c>
      <c r="Q197" s="6">
        <v>0</v>
      </c>
      <c r="R197" s="48">
        <v>106.67817315519073</v>
      </c>
      <c r="S197" s="6">
        <v>0</v>
      </c>
      <c r="T197" s="5">
        <v>31.49</v>
      </c>
      <c r="U197" s="6">
        <v>0</v>
      </c>
      <c r="V197" s="9">
        <v>0.04</v>
      </c>
      <c r="W197" s="6">
        <v>0</v>
      </c>
      <c r="X197" s="23">
        <v>79.349999999999994</v>
      </c>
      <c r="Y197" s="6">
        <v>0</v>
      </c>
      <c r="Z197" s="27">
        <v>2.1949999999999998</v>
      </c>
      <c r="AA197" s="6">
        <v>0</v>
      </c>
      <c r="AB197" s="30">
        <v>6.5000000000000002E-2</v>
      </c>
      <c r="AC197" s="6">
        <v>0</v>
      </c>
      <c r="AD197" s="34">
        <v>6.4983626862032112E-3</v>
      </c>
      <c r="AE197" s="6">
        <v>0</v>
      </c>
      <c r="AF197" s="32">
        <v>1.3540461421276595</v>
      </c>
      <c r="AG197" s="6">
        <v>0</v>
      </c>
      <c r="AH197" s="9">
        <v>21.0385331405984</v>
      </c>
      <c r="AI197" s="6">
        <v>0</v>
      </c>
    </row>
    <row r="198" spans="1:35">
      <c r="A198" s="1" t="s">
        <v>28</v>
      </c>
      <c r="B198" s="1" t="s">
        <v>44</v>
      </c>
      <c r="C198" s="1" t="s">
        <v>45</v>
      </c>
      <c r="D198" s="10">
        <v>0.50069444444444444</v>
      </c>
      <c r="E198" s="3">
        <f t="shared" ref="E198:E206" si="20">-(172+39.91/60)</f>
        <v>-172.66516666666666</v>
      </c>
      <c r="F198" s="3">
        <f t="shared" ref="F198:F206" si="21">-(67+12.61/60)</f>
        <v>-67.210166666666666</v>
      </c>
      <c r="G198" s="1">
        <v>3742</v>
      </c>
      <c r="H198" s="11">
        <v>147.61620160000001</v>
      </c>
      <c r="I198" s="1">
        <v>0</v>
      </c>
      <c r="J198" s="14">
        <v>0.358207</v>
      </c>
      <c r="K198" s="6">
        <v>0</v>
      </c>
      <c r="L198" s="18">
        <v>34.244278594940454</v>
      </c>
      <c r="M198" s="6">
        <v>0</v>
      </c>
      <c r="N198" s="7">
        <v>27.476783858418685</v>
      </c>
      <c r="O198" s="6">
        <v>0</v>
      </c>
      <c r="P198" s="27">
        <v>5.1705436426684273</v>
      </c>
      <c r="Q198" s="6">
        <v>0</v>
      </c>
      <c r="R198" s="48">
        <v>126.77620741848489</v>
      </c>
      <c r="S198" s="6">
        <v>0</v>
      </c>
      <c r="T198" s="5">
        <v>32.17</v>
      </c>
      <c r="U198" s="6">
        <v>0</v>
      </c>
      <c r="V198" s="9">
        <v>0</v>
      </c>
      <c r="W198" s="6">
        <v>0</v>
      </c>
      <c r="X198" s="23">
        <v>82.3</v>
      </c>
      <c r="Y198" s="6">
        <v>0</v>
      </c>
      <c r="Z198" s="27">
        <v>2.2349999999999999</v>
      </c>
      <c r="AA198" s="6">
        <v>0</v>
      </c>
      <c r="AB198" s="30">
        <v>2.5999999999999999E-2</v>
      </c>
      <c r="AC198" s="6">
        <v>0</v>
      </c>
      <c r="AD198" s="34">
        <v>5.1404977354010698E-3</v>
      </c>
      <c r="AE198" s="6">
        <v>0</v>
      </c>
      <c r="AF198" s="32">
        <v>1.2918729394767381</v>
      </c>
      <c r="AG198" s="6">
        <v>0</v>
      </c>
      <c r="AH198" s="9">
        <v>18.712670024625861</v>
      </c>
      <c r="AI198" s="6">
        <v>0</v>
      </c>
    </row>
    <row r="199" spans="1:35">
      <c r="A199" s="1" t="s">
        <v>28</v>
      </c>
      <c r="B199" s="1" t="s">
        <v>44</v>
      </c>
      <c r="C199" s="1" t="s">
        <v>45</v>
      </c>
      <c r="D199" s="10">
        <v>0.50069444444444444</v>
      </c>
      <c r="E199" s="3">
        <f t="shared" si="20"/>
        <v>-172.66516666666666</v>
      </c>
      <c r="F199" s="3">
        <f t="shared" si="21"/>
        <v>-67.210166666666666</v>
      </c>
      <c r="G199" s="1">
        <v>3742</v>
      </c>
      <c r="H199" s="11">
        <v>197.93539419999999</v>
      </c>
      <c r="I199" s="1">
        <v>0</v>
      </c>
      <c r="J199" s="14">
        <v>1.1437600000000001</v>
      </c>
      <c r="K199" s="6">
        <v>0</v>
      </c>
      <c r="L199" s="18">
        <v>34.41067876723843</v>
      </c>
      <c r="M199" s="6">
        <v>0</v>
      </c>
      <c r="N199" s="7">
        <v>27.562050139316852</v>
      </c>
      <c r="O199" s="6">
        <v>0</v>
      </c>
      <c r="P199" s="27">
        <v>4.6342591644649929</v>
      </c>
      <c r="Q199" s="6">
        <v>0</v>
      </c>
      <c r="R199" s="48">
        <v>143.04098052170474</v>
      </c>
      <c r="S199" s="6">
        <v>0</v>
      </c>
      <c r="T199" s="5">
        <v>32.055</v>
      </c>
      <c r="U199" s="6">
        <v>0</v>
      </c>
      <c r="V199" s="9">
        <v>0</v>
      </c>
      <c r="W199" s="6">
        <v>0</v>
      </c>
      <c r="X199" s="23">
        <v>86.15</v>
      </c>
      <c r="Y199" s="6">
        <v>0</v>
      </c>
      <c r="Z199" s="27">
        <v>2.2549999999999999</v>
      </c>
      <c r="AA199" s="6">
        <v>0</v>
      </c>
      <c r="AB199" s="30">
        <v>1.6E-2</v>
      </c>
      <c r="AC199" s="6">
        <v>0</v>
      </c>
      <c r="AD199" s="34">
        <v>2.8433117112299472E-3</v>
      </c>
      <c r="AE199" s="6">
        <v>0</v>
      </c>
      <c r="AF199" s="32">
        <v>1.1888636936170216</v>
      </c>
      <c r="AG199" s="6">
        <v>0</v>
      </c>
      <c r="AH199" s="9">
        <v>14.797850918533475</v>
      </c>
      <c r="AI199" s="6">
        <v>0</v>
      </c>
    </row>
    <row r="200" spans="1:35">
      <c r="A200" s="1" t="s">
        <v>28</v>
      </c>
      <c r="B200" s="1" t="s">
        <v>44</v>
      </c>
      <c r="C200" s="1" t="s">
        <v>45</v>
      </c>
      <c r="D200" s="10">
        <v>0.50069444444444444</v>
      </c>
      <c r="E200" s="3">
        <f t="shared" si="20"/>
        <v>-172.66516666666666</v>
      </c>
      <c r="F200" s="3">
        <f t="shared" si="21"/>
        <v>-67.210166666666666</v>
      </c>
      <c r="G200" s="1">
        <v>3742</v>
      </c>
      <c r="H200" s="11">
        <v>295.66778110000001</v>
      </c>
      <c r="I200" s="1">
        <v>0</v>
      </c>
      <c r="J200" s="14">
        <v>1.43014</v>
      </c>
      <c r="K200" s="6">
        <v>0</v>
      </c>
      <c r="L200" s="18">
        <v>34.540338613384613</v>
      </c>
      <c r="M200" s="6">
        <v>0</v>
      </c>
      <c r="N200" s="7">
        <v>27.64631359335749</v>
      </c>
      <c r="O200" s="6">
        <v>0</v>
      </c>
      <c r="P200" s="27">
        <v>4.5173779062087185</v>
      </c>
      <c r="Q200" s="6">
        <v>0</v>
      </c>
      <c r="R200" s="48">
        <v>145.36761303821109</v>
      </c>
      <c r="S200" s="6">
        <v>0</v>
      </c>
      <c r="T200" s="5">
        <v>31.71</v>
      </c>
      <c r="U200" s="6">
        <v>0</v>
      </c>
      <c r="V200" s="9">
        <v>0</v>
      </c>
      <c r="W200" s="6">
        <v>0</v>
      </c>
      <c r="X200" s="23">
        <v>89.85</v>
      </c>
      <c r="Y200" s="6">
        <v>0</v>
      </c>
      <c r="Z200" s="27">
        <v>2.1949999999999998</v>
      </c>
      <c r="AA200" s="6">
        <v>0</v>
      </c>
      <c r="AB200" s="30"/>
      <c r="AC200" s="6"/>
      <c r="AD200" s="34">
        <v>1.2211761501604282E-3</v>
      </c>
      <c r="AE200" s="6">
        <v>0</v>
      </c>
      <c r="AF200" s="32">
        <v>0.8559499863829787</v>
      </c>
      <c r="AG200" s="6">
        <v>0</v>
      </c>
      <c r="AH200" s="9">
        <v>12.224433064969807</v>
      </c>
      <c r="AI200" s="6">
        <v>0</v>
      </c>
    </row>
    <row r="201" spans="1:35">
      <c r="A201" s="1" t="s">
        <v>28</v>
      </c>
      <c r="B201" s="1" t="s">
        <v>44</v>
      </c>
      <c r="C201" s="1" t="s">
        <v>45</v>
      </c>
      <c r="D201" s="10">
        <v>0.50069444444444444</v>
      </c>
      <c r="E201" s="3">
        <f t="shared" si="20"/>
        <v>-172.66516666666666</v>
      </c>
      <c r="F201" s="3">
        <f t="shared" si="21"/>
        <v>-67.210166666666666</v>
      </c>
      <c r="G201" s="1">
        <v>3742</v>
      </c>
      <c r="H201" s="11">
        <v>395.10761689999998</v>
      </c>
      <c r="I201" s="1">
        <v>0</v>
      </c>
      <c r="J201" s="14">
        <v>1.29016</v>
      </c>
      <c r="K201" s="6">
        <v>0</v>
      </c>
      <c r="L201" s="18">
        <v>34.646140192649469</v>
      </c>
      <c r="M201" s="6">
        <v>0</v>
      </c>
      <c r="N201" s="7">
        <v>27.741204653440491</v>
      </c>
      <c r="O201" s="6">
        <v>0</v>
      </c>
      <c r="P201" s="27">
        <v>4.5872730267503297</v>
      </c>
      <c r="Q201" s="6">
        <v>0</v>
      </c>
      <c r="R201" s="48">
        <v>143.25687183513708</v>
      </c>
      <c r="S201" s="6">
        <v>0</v>
      </c>
      <c r="T201" s="5">
        <v>31.484999999999999</v>
      </c>
      <c r="U201" s="6">
        <v>0</v>
      </c>
      <c r="V201" s="9">
        <v>0</v>
      </c>
      <c r="W201" s="6">
        <v>0</v>
      </c>
      <c r="X201" s="23">
        <v>92.4</v>
      </c>
      <c r="Y201" s="6">
        <v>0</v>
      </c>
      <c r="Z201" s="27">
        <v>2.1949999999999998</v>
      </c>
      <c r="AA201" s="6">
        <v>0</v>
      </c>
      <c r="AB201" s="30"/>
      <c r="AC201" s="6"/>
      <c r="AD201" s="34">
        <v>1.0411347148663104E-3</v>
      </c>
      <c r="AE201" s="6">
        <v>0</v>
      </c>
      <c r="AF201" s="32">
        <v>0.83200857497326219</v>
      </c>
      <c r="AG201" s="6">
        <v>0</v>
      </c>
      <c r="AH201" s="9">
        <v>13.490992187529105</v>
      </c>
      <c r="AI201" s="6">
        <v>0</v>
      </c>
    </row>
    <row r="202" spans="1:35">
      <c r="A202" s="1" t="s">
        <v>28</v>
      </c>
      <c r="B202" s="1" t="s">
        <v>44</v>
      </c>
      <c r="C202" s="1" t="s">
        <v>45</v>
      </c>
      <c r="D202" s="10">
        <v>0.50069444444444444</v>
      </c>
      <c r="E202" s="3">
        <f t="shared" si="20"/>
        <v>-172.66516666666666</v>
      </c>
      <c r="F202" s="3">
        <f t="shared" si="21"/>
        <v>-67.210166666666666</v>
      </c>
      <c r="G202" s="1">
        <v>3742</v>
      </c>
      <c r="H202" s="11">
        <v>494.82631789999999</v>
      </c>
      <c r="I202" s="1">
        <v>0</v>
      </c>
      <c r="J202" s="14">
        <v>1.24481</v>
      </c>
      <c r="K202" s="6">
        <v>0</v>
      </c>
      <c r="L202" s="18">
        <v>34.717291462601622</v>
      </c>
      <c r="M202" s="6">
        <v>0</v>
      </c>
      <c r="N202" s="7">
        <v>27.80154300906247</v>
      </c>
      <c r="O202" s="6">
        <v>0</v>
      </c>
      <c r="P202" s="27">
        <v>4.6027262219286653</v>
      </c>
      <c r="Q202" s="6">
        <v>0</v>
      </c>
      <c r="R202" s="48">
        <v>142.80837312391583</v>
      </c>
      <c r="S202" s="6">
        <v>0</v>
      </c>
      <c r="T202" s="5">
        <v>31.51</v>
      </c>
      <c r="U202" s="6">
        <v>0</v>
      </c>
      <c r="V202" s="9">
        <v>0</v>
      </c>
      <c r="W202" s="6">
        <v>0</v>
      </c>
      <c r="X202" s="23">
        <v>95.65</v>
      </c>
      <c r="Y202" s="6">
        <v>0</v>
      </c>
      <c r="Z202" s="27">
        <v>2.2000000000000002</v>
      </c>
      <c r="AA202" s="6">
        <v>0</v>
      </c>
      <c r="AB202" s="30"/>
      <c r="AC202" s="6"/>
      <c r="AD202" s="34">
        <v>8.0317785283422465E-4</v>
      </c>
      <c r="AE202" s="6">
        <v>0</v>
      </c>
      <c r="AF202" s="32">
        <v>0.63368878468085099</v>
      </c>
      <c r="AG202" s="6">
        <v>0</v>
      </c>
      <c r="AH202" s="9">
        <v>13.945186323044842</v>
      </c>
      <c r="AI202" s="6">
        <v>0</v>
      </c>
    </row>
    <row r="203" spans="1:35">
      <c r="A203" s="1" t="s">
        <v>28</v>
      </c>
      <c r="B203" s="1" t="s">
        <v>44</v>
      </c>
      <c r="C203" s="1" t="s">
        <v>45</v>
      </c>
      <c r="D203" s="10">
        <v>0.50069444444444444</v>
      </c>
      <c r="E203" s="3">
        <f t="shared" si="20"/>
        <v>-172.66516666666666</v>
      </c>
      <c r="F203" s="3">
        <f t="shared" si="21"/>
        <v>-67.210166666666666</v>
      </c>
      <c r="G203" s="1">
        <v>3742</v>
      </c>
      <c r="H203" s="11">
        <v>592.85115069999995</v>
      </c>
      <c r="I203" s="1">
        <v>0</v>
      </c>
      <c r="J203" s="14">
        <v>1.21044</v>
      </c>
      <c r="K203" s="6">
        <v>0</v>
      </c>
      <c r="L203" s="18">
        <v>34.72303593386706</v>
      </c>
      <c r="M203" s="6">
        <v>0</v>
      </c>
      <c r="N203" s="7">
        <v>27.808547068144435</v>
      </c>
      <c r="O203" s="6">
        <v>0</v>
      </c>
      <c r="P203" s="27">
        <v>4.6327615670409505</v>
      </c>
      <c r="Q203" s="6">
        <v>0</v>
      </c>
      <c r="R203" s="48">
        <v>141.76442759211315</v>
      </c>
      <c r="S203" s="6">
        <v>0</v>
      </c>
      <c r="T203" s="5">
        <v>31.52</v>
      </c>
      <c r="U203" s="6">
        <v>0</v>
      </c>
      <c r="V203" s="9">
        <v>0</v>
      </c>
      <c r="W203" s="6">
        <v>0</v>
      </c>
      <c r="X203" s="23">
        <v>98.85</v>
      </c>
      <c r="Y203" s="6">
        <v>0</v>
      </c>
      <c r="Z203" s="27">
        <v>2.2050000000000001</v>
      </c>
      <c r="AA203" s="6">
        <v>0</v>
      </c>
      <c r="AB203" s="30"/>
      <c r="AC203" s="6"/>
      <c r="AD203" s="34">
        <v>3.9337165065240634E-3</v>
      </c>
      <c r="AE203" s="6">
        <v>0</v>
      </c>
      <c r="AF203" s="32">
        <v>0.74047107593582895</v>
      </c>
      <c r="AG203" s="6">
        <v>0</v>
      </c>
      <c r="AH203" s="9">
        <v>11.257242462288156</v>
      </c>
      <c r="AI203" s="6">
        <v>0</v>
      </c>
    </row>
    <row r="204" spans="1:35">
      <c r="A204" s="1" t="s">
        <v>28</v>
      </c>
      <c r="B204" s="1" t="s">
        <v>44</v>
      </c>
      <c r="C204" s="1" t="s">
        <v>45</v>
      </c>
      <c r="D204" s="10">
        <v>0.50069444444444444</v>
      </c>
      <c r="E204" s="3">
        <f t="shared" si="20"/>
        <v>-172.66516666666666</v>
      </c>
      <c r="F204" s="3">
        <f t="shared" si="21"/>
        <v>-67.210166666666666</v>
      </c>
      <c r="G204" s="1">
        <v>3742</v>
      </c>
      <c r="H204" s="11">
        <v>789.85517849999997</v>
      </c>
      <c r="I204" s="1">
        <v>0</v>
      </c>
      <c r="J204" s="14">
        <v>1.1233900000000001</v>
      </c>
      <c r="K204" s="6">
        <v>0</v>
      </c>
      <c r="L204" s="18">
        <v>34.727603073458233</v>
      </c>
      <c r="M204" s="6">
        <v>0</v>
      </c>
      <c r="N204" s="7">
        <v>27.818197812694052</v>
      </c>
      <c r="O204" s="6">
        <v>0</v>
      </c>
      <c r="P204" s="27">
        <v>4.6136366908850723</v>
      </c>
      <c r="Q204" s="6">
        <v>0</v>
      </c>
      <c r="R204" s="48">
        <v>143.3958877843086</v>
      </c>
      <c r="S204" s="6">
        <v>0</v>
      </c>
      <c r="T204" s="5">
        <v>31.33</v>
      </c>
      <c r="U204" s="6">
        <v>0</v>
      </c>
      <c r="V204" s="9">
        <v>0</v>
      </c>
      <c r="W204" s="6">
        <v>0</v>
      </c>
      <c r="X204" s="23">
        <v>105.35</v>
      </c>
      <c r="Y204" s="6">
        <v>0</v>
      </c>
      <c r="Z204" s="27">
        <v>2.2000000000000002</v>
      </c>
      <c r="AA204" s="6">
        <v>0</v>
      </c>
      <c r="AB204" s="30"/>
      <c r="AC204" s="6"/>
      <c r="AD204" s="34">
        <v>3.9046748577540116E-4</v>
      </c>
      <c r="AE204" s="6">
        <v>0</v>
      </c>
      <c r="AF204" s="32">
        <v>0.58747290382978723</v>
      </c>
      <c r="AG204" s="6">
        <v>0</v>
      </c>
      <c r="AH204" s="9">
        <v>9.604958516040341</v>
      </c>
      <c r="AI204" s="6">
        <v>0</v>
      </c>
    </row>
    <row r="205" spans="1:35">
      <c r="A205" s="1" t="s">
        <v>28</v>
      </c>
      <c r="B205" s="1" t="s">
        <v>44</v>
      </c>
      <c r="C205" s="1" t="s">
        <v>45</v>
      </c>
      <c r="D205" s="10">
        <v>0.50069444444444444</v>
      </c>
      <c r="E205" s="3">
        <f t="shared" si="20"/>
        <v>-172.66516666666666</v>
      </c>
      <c r="F205" s="3">
        <f t="shared" si="21"/>
        <v>-67.210166666666666</v>
      </c>
      <c r="G205" s="1">
        <v>3742</v>
      </c>
      <c r="H205" s="11">
        <v>987.30770680000001</v>
      </c>
      <c r="I205" s="1">
        <v>0</v>
      </c>
      <c r="J205" s="14">
        <v>0.96247799999999994</v>
      </c>
      <c r="K205" s="6">
        <v>0</v>
      </c>
      <c r="L205" s="18">
        <v>34.722161765564913</v>
      </c>
      <c r="M205" s="6">
        <v>0</v>
      </c>
      <c r="N205" s="7">
        <v>27.824613736965375</v>
      </c>
      <c r="O205" s="6">
        <v>0</v>
      </c>
      <c r="P205" s="27">
        <v>4.682578682298546</v>
      </c>
      <c r="Q205" s="6">
        <v>0</v>
      </c>
      <c r="R205" s="48">
        <v>141.79674029510446</v>
      </c>
      <c r="S205" s="6">
        <v>0</v>
      </c>
      <c r="T205" s="5">
        <v>31.88</v>
      </c>
      <c r="U205" s="6">
        <v>0</v>
      </c>
      <c r="V205" s="9">
        <v>0</v>
      </c>
      <c r="W205" s="6">
        <v>0</v>
      </c>
      <c r="X205" s="23">
        <v>111.25</v>
      </c>
      <c r="Y205" s="6">
        <v>0</v>
      </c>
      <c r="Z205" s="27">
        <v>2.2200000000000002</v>
      </c>
      <c r="AA205" s="6">
        <v>0</v>
      </c>
      <c r="AB205" s="30"/>
      <c r="AC205" s="6"/>
      <c r="AD205" s="34">
        <v>5.7235549989304827E-4</v>
      </c>
      <c r="AE205" s="6">
        <v>0</v>
      </c>
      <c r="AF205" s="32">
        <v>0.4493564782978724</v>
      </c>
      <c r="AG205" s="6">
        <v>0</v>
      </c>
      <c r="AH205" s="9">
        <v>8.2843965957446795</v>
      </c>
      <c r="AI205" s="6">
        <v>0</v>
      </c>
    </row>
    <row r="206" spans="1:35">
      <c r="A206" s="1" t="s">
        <v>28</v>
      </c>
      <c r="B206" s="1" t="s">
        <v>44</v>
      </c>
      <c r="C206" s="1" t="s">
        <v>45</v>
      </c>
      <c r="D206" s="10">
        <v>0.50069444444444444</v>
      </c>
      <c r="E206" s="3">
        <f t="shared" si="20"/>
        <v>-172.66516666666666</v>
      </c>
      <c r="F206" s="3">
        <f t="shared" si="21"/>
        <v>-67.210166666666666</v>
      </c>
      <c r="G206" s="1">
        <v>3742</v>
      </c>
      <c r="H206" s="11">
        <v>1233.3121550000001</v>
      </c>
      <c r="I206" s="1">
        <v>0</v>
      </c>
      <c r="J206" s="14">
        <v>0.79525400000000002</v>
      </c>
      <c r="K206" s="6">
        <v>0</v>
      </c>
      <c r="L206" s="18">
        <v>34.717113065263256</v>
      </c>
      <c r="M206" s="6">
        <v>0</v>
      </c>
      <c r="N206" s="7">
        <v>27.831402495314251</v>
      </c>
      <c r="O206" s="6">
        <v>0</v>
      </c>
      <c r="P206" s="27">
        <v>4.6995847836856006</v>
      </c>
      <c r="Q206" s="6">
        <v>0</v>
      </c>
      <c r="R206" s="48">
        <v>142.58425097564916</v>
      </c>
      <c r="S206" s="6">
        <v>0</v>
      </c>
      <c r="T206" s="5">
        <v>32.064999999999998</v>
      </c>
      <c r="U206" s="6">
        <v>0</v>
      </c>
      <c r="V206" s="9">
        <v>0</v>
      </c>
      <c r="W206" s="6">
        <v>0</v>
      </c>
      <c r="X206" s="23">
        <v>117.95</v>
      </c>
      <c r="Y206" s="6">
        <v>0</v>
      </c>
      <c r="Z206" s="27">
        <v>2.23</v>
      </c>
      <c r="AA206" s="6">
        <v>0</v>
      </c>
      <c r="AB206" s="30"/>
      <c r="AC206" s="6"/>
      <c r="AD206" s="34"/>
      <c r="AE206" s="6"/>
      <c r="AG206" s="6"/>
      <c r="AI206" s="6"/>
    </row>
    <row r="207" spans="1:35">
      <c r="A207" s="1" t="s">
        <v>28</v>
      </c>
      <c r="B207" s="1" t="s">
        <v>44</v>
      </c>
      <c r="C207" s="1" t="s">
        <v>45</v>
      </c>
      <c r="D207" s="10">
        <v>0.24027777777777778</v>
      </c>
      <c r="E207" s="3">
        <f t="shared" ref="E207:E218" si="22">-(172+38.88/60)</f>
        <v>-172.648</v>
      </c>
      <c r="F207" s="3">
        <f t="shared" ref="F207:F218" si="23">-(67+13.15/60)</f>
        <v>-67.219166666666666</v>
      </c>
      <c r="G207" s="1">
        <v>3884</v>
      </c>
      <c r="H207" s="11">
        <v>1480.4245559999999</v>
      </c>
      <c r="I207" s="1">
        <v>0</v>
      </c>
      <c r="J207" s="14">
        <v>0.62651100000000004</v>
      </c>
      <c r="K207" s="6">
        <v>0</v>
      </c>
      <c r="L207" s="18">
        <v>34.710690856985849</v>
      </c>
      <c r="M207" s="6">
        <v>0</v>
      </c>
      <c r="N207" s="7">
        <v>27.836803352858624</v>
      </c>
      <c r="O207" s="6">
        <v>0</v>
      </c>
      <c r="P207" s="27">
        <v>4.8144176849405547</v>
      </c>
      <c r="Q207" s="6">
        <v>0</v>
      </c>
      <c r="R207" s="48">
        <v>139.03376405927696</v>
      </c>
      <c r="S207" s="6">
        <v>0</v>
      </c>
      <c r="T207" s="5">
        <v>33.53368900663218</v>
      </c>
      <c r="U207" s="6">
        <v>0</v>
      </c>
      <c r="V207" s="9">
        <v>0</v>
      </c>
      <c r="W207" s="6">
        <v>0</v>
      </c>
      <c r="X207" s="23">
        <v>121.42521966041113</v>
      </c>
      <c r="Y207" s="6">
        <v>0</v>
      </c>
      <c r="Z207" s="27">
        <v>2.241677372174625</v>
      </c>
      <c r="AA207" s="6">
        <v>0</v>
      </c>
      <c r="AB207" s="51"/>
      <c r="AC207" s="6"/>
      <c r="AD207" s="34"/>
      <c r="AE207" s="6"/>
      <c r="AF207" s="31">
        <v>0.56101829617021282</v>
      </c>
      <c r="AG207" s="6">
        <v>0</v>
      </c>
      <c r="AH207" s="9">
        <v>7.2424554336557065</v>
      </c>
      <c r="AI207" s="6">
        <v>0</v>
      </c>
    </row>
    <row r="208" spans="1:35">
      <c r="A208" s="1" t="s">
        <v>28</v>
      </c>
      <c r="B208" s="1" t="s">
        <v>44</v>
      </c>
      <c r="C208" s="1" t="s">
        <v>45</v>
      </c>
      <c r="D208" s="10">
        <v>0.24027777777777778</v>
      </c>
      <c r="E208" s="3">
        <f t="shared" si="22"/>
        <v>-172.648</v>
      </c>
      <c r="F208" s="3">
        <f t="shared" si="23"/>
        <v>-67.219166666666666</v>
      </c>
      <c r="G208" s="1">
        <v>3884</v>
      </c>
      <c r="H208" s="11">
        <v>1725.981931</v>
      </c>
      <c r="I208" s="1">
        <v>0</v>
      </c>
      <c r="J208" s="14">
        <v>0.498836</v>
      </c>
      <c r="K208" s="6">
        <v>0</v>
      </c>
      <c r="L208" s="18">
        <v>34.705249965451792</v>
      </c>
      <c r="M208" s="6">
        <v>0</v>
      </c>
      <c r="N208" s="7">
        <v>27.840165040208603</v>
      </c>
      <c r="O208" s="6">
        <v>0</v>
      </c>
      <c r="P208" s="27">
        <v>4.812052807133421</v>
      </c>
      <c r="Q208" s="6">
        <v>0</v>
      </c>
      <c r="R208" s="48">
        <v>140.34129617720134</v>
      </c>
      <c r="S208" s="6">
        <v>0</v>
      </c>
      <c r="T208" s="5">
        <v>33.309944821193113</v>
      </c>
      <c r="U208" s="6">
        <v>0</v>
      </c>
      <c r="V208" s="9">
        <v>0</v>
      </c>
      <c r="W208" s="6">
        <v>0</v>
      </c>
      <c r="X208" s="23">
        <v>123.22116306247302</v>
      </c>
      <c r="Y208" s="6">
        <v>0</v>
      </c>
      <c r="Z208" s="27">
        <v>2.2528128773154092</v>
      </c>
      <c r="AA208" s="6">
        <v>0</v>
      </c>
      <c r="AB208" s="51"/>
      <c r="AC208" s="6"/>
      <c r="AD208" s="34"/>
      <c r="AE208" s="6"/>
      <c r="AG208" s="6"/>
      <c r="AI208" s="6"/>
    </row>
    <row r="209" spans="1:35">
      <c r="A209" s="1" t="s">
        <v>28</v>
      </c>
      <c r="B209" s="1" t="s">
        <v>44</v>
      </c>
      <c r="C209" s="1" t="s">
        <v>45</v>
      </c>
      <c r="D209" s="10">
        <v>0.24027777777777778</v>
      </c>
      <c r="E209" s="3">
        <f t="shared" si="22"/>
        <v>-172.648</v>
      </c>
      <c r="F209" s="3">
        <f t="shared" si="23"/>
        <v>-67.219166666666666</v>
      </c>
      <c r="G209" s="1">
        <v>3884</v>
      </c>
      <c r="H209" s="11">
        <v>1971.076693</v>
      </c>
      <c r="I209" s="1">
        <v>0</v>
      </c>
      <c r="J209" s="14">
        <v>0.375502</v>
      </c>
      <c r="K209" s="6">
        <v>0</v>
      </c>
      <c r="L209" s="18">
        <v>34.701182763540892</v>
      </c>
      <c r="M209" s="6">
        <v>0</v>
      </c>
      <c r="N209" s="7">
        <v>27.844160064690186</v>
      </c>
      <c r="O209" s="6">
        <v>0</v>
      </c>
      <c r="P209" s="27">
        <v>4.8422749339498017</v>
      </c>
      <c r="Q209" s="6">
        <v>0</v>
      </c>
      <c r="R209" s="48">
        <v>140.15701223060537</v>
      </c>
      <c r="S209" s="6">
        <v>0</v>
      </c>
      <c r="T209" s="5">
        <v>33.060409197522716</v>
      </c>
      <c r="U209" s="6">
        <v>0</v>
      </c>
      <c r="V209" s="9">
        <v>0</v>
      </c>
      <c r="W209" s="6">
        <v>0</v>
      </c>
      <c r="X209" s="23">
        <v>124.66560464956362</v>
      </c>
      <c r="Y209" s="6">
        <v>0</v>
      </c>
      <c r="Z209" s="27">
        <v>2.2589233985518189</v>
      </c>
      <c r="AA209" s="6">
        <v>0</v>
      </c>
      <c r="AB209" s="51"/>
      <c r="AC209" s="6"/>
      <c r="AD209" s="34">
        <v>4.1310789444444441E-4</v>
      </c>
      <c r="AE209" s="6">
        <v>0</v>
      </c>
      <c r="AF209" s="32">
        <v>0.41217128680851062</v>
      </c>
      <c r="AG209" s="6">
        <v>0</v>
      </c>
      <c r="AH209" s="9">
        <v>6.847201838297873</v>
      </c>
      <c r="AI209" s="6">
        <v>0</v>
      </c>
    </row>
    <row r="210" spans="1:35">
      <c r="A210" s="1" t="s">
        <v>28</v>
      </c>
      <c r="B210" s="1" t="s">
        <v>44</v>
      </c>
      <c r="C210" s="1" t="s">
        <v>45</v>
      </c>
      <c r="D210" s="10">
        <v>0.24027777777777778</v>
      </c>
      <c r="E210" s="3">
        <f t="shared" si="22"/>
        <v>-172.648</v>
      </c>
      <c r="F210" s="3">
        <f t="shared" si="23"/>
        <v>-67.219166666666666</v>
      </c>
      <c r="G210" s="1">
        <v>3884</v>
      </c>
      <c r="H210" s="11">
        <v>2216.1072749999998</v>
      </c>
      <c r="I210" s="1">
        <v>0</v>
      </c>
      <c r="J210" s="14">
        <v>0.27609800000000001</v>
      </c>
      <c r="K210" s="6">
        <v>0</v>
      </c>
      <c r="L210" s="18">
        <v>34.701432501851947</v>
      </c>
      <c r="M210" s="6">
        <v>0</v>
      </c>
      <c r="N210" s="7">
        <v>27.850074723700573</v>
      </c>
      <c r="O210" s="6">
        <v>0</v>
      </c>
      <c r="P210" s="27">
        <v>4.8671420409511228</v>
      </c>
      <c r="Q210" s="6">
        <v>0</v>
      </c>
      <c r="R210" s="48">
        <v>139.9819918843456</v>
      </c>
      <c r="S210" s="6">
        <v>0</v>
      </c>
      <c r="T210" s="5">
        <v>34.053775130192619</v>
      </c>
      <c r="U210" s="6">
        <v>0</v>
      </c>
      <c r="V210" s="9">
        <v>0</v>
      </c>
      <c r="W210" s="6">
        <v>0</v>
      </c>
      <c r="X210" s="23">
        <v>127.06290075972319</v>
      </c>
      <c r="Y210" s="6">
        <v>0</v>
      </c>
      <c r="Z210" s="27">
        <v>2.2700512626380669</v>
      </c>
      <c r="AA210" s="6">
        <v>0</v>
      </c>
      <c r="AB210" s="51"/>
      <c r="AC210" s="6"/>
      <c r="AD210" s="34"/>
      <c r="AE210" s="6"/>
      <c r="AG210" s="6"/>
      <c r="AI210" s="6"/>
    </row>
    <row r="211" spans="1:35">
      <c r="A211" s="1" t="s">
        <v>28</v>
      </c>
      <c r="B211" s="1" t="s">
        <v>44</v>
      </c>
      <c r="C211" s="1" t="s">
        <v>45</v>
      </c>
      <c r="D211" s="10">
        <v>0.24027777777777778</v>
      </c>
      <c r="E211" s="3">
        <f t="shared" si="22"/>
        <v>-172.648</v>
      </c>
      <c r="F211" s="3">
        <f t="shared" si="23"/>
        <v>-67.219166666666666</v>
      </c>
      <c r="G211" s="1">
        <v>3884</v>
      </c>
      <c r="H211" s="11">
        <v>2461.0465949999998</v>
      </c>
      <c r="I211" s="1">
        <v>0</v>
      </c>
      <c r="J211" s="14"/>
      <c r="K211" s="6"/>
      <c r="L211" s="18"/>
      <c r="M211" s="6"/>
      <c r="N211" s="7"/>
      <c r="O211" s="6"/>
      <c r="P211" s="27">
        <v>4.9205369385733153</v>
      </c>
      <c r="Q211" s="6">
        <v>0</v>
      </c>
      <c r="R211" s="48"/>
      <c r="S211" s="6">
        <v>0</v>
      </c>
      <c r="T211" s="5">
        <v>33.31943852983521</v>
      </c>
      <c r="U211" s="6">
        <v>0</v>
      </c>
      <c r="V211" s="9">
        <v>0</v>
      </c>
      <c r="W211" s="6">
        <v>0</v>
      </c>
      <c r="X211" s="23">
        <v>126.5003219012028</v>
      </c>
      <c r="Y211" s="6">
        <v>0</v>
      </c>
      <c r="Z211" s="27">
        <v>2.2610992315313547</v>
      </c>
      <c r="AA211" s="6">
        <v>0</v>
      </c>
      <c r="AB211" s="51"/>
      <c r="AC211" s="6"/>
      <c r="AD211" s="34"/>
      <c r="AE211" s="6"/>
      <c r="AG211" s="6"/>
      <c r="AI211" s="6"/>
    </row>
    <row r="212" spans="1:35">
      <c r="A212" s="1" t="s">
        <v>28</v>
      </c>
      <c r="B212" s="1" t="s">
        <v>44</v>
      </c>
      <c r="C212" s="1" t="s">
        <v>45</v>
      </c>
      <c r="D212" s="10">
        <v>0.24027777777777778</v>
      </c>
      <c r="E212" s="3">
        <f t="shared" si="22"/>
        <v>-172.648</v>
      </c>
      <c r="F212" s="3">
        <f t="shared" si="23"/>
        <v>-67.219166666666666</v>
      </c>
      <c r="G212" s="1">
        <v>3884</v>
      </c>
      <c r="H212" s="11">
        <v>2705.8696500000001</v>
      </c>
      <c r="I212" s="1">
        <v>0</v>
      </c>
      <c r="J212" s="14">
        <v>0.101646</v>
      </c>
      <c r="K212" s="6">
        <v>0</v>
      </c>
      <c r="L212" s="18">
        <v>34.69699076973675</v>
      </c>
      <c r="M212" s="6">
        <v>0</v>
      </c>
      <c r="N212" s="7">
        <v>27.856195062666984</v>
      </c>
      <c r="O212" s="6">
        <v>0</v>
      </c>
      <c r="P212" s="27">
        <v>4.9722236789960368</v>
      </c>
      <c r="Q212" s="6">
        <v>0</v>
      </c>
      <c r="R212" s="48">
        <v>136.95425458863616</v>
      </c>
      <c r="S212" s="6">
        <v>0</v>
      </c>
      <c r="T212" s="5">
        <v>33.394786235321114</v>
      </c>
      <c r="U212" s="6">
        <v>0</v>
      </c>
      <c r="V212" s="9">
        <v>0</v>
      </c>
      <c r="W212" s="6">
        <v>0</v>
      </c>
      <c r="X212" s="23">
        <v>126.2387507659715</v>
      </c>
      <c r="Y212" s="6">
        <v>0</v>
      </c>
      <c r="Z212" s="27">
        <v>2.2571696328530768</v>
      </c>
      <c r="AA212" s="6">
        <v>0</v>
      </c>
      <c r="AB212" s="51"/>
      <c r="AC212" s="6"/>
      <c r="AD212" s="34"/>
      <c r="AE212" s="6"/>
      <c r="AG212" s="6"/>
      <c r="AI212" s="6"/>
    </row>
    <row r="213" spans="1:35">
      <c r="A213" s="1" t="s">
        <v>28</v>
      </c>
      <c r="B213" s="1" t="s">
        <v>44</v>
      </c>
      <c r="C213" s="1" t="s">
        <v>45</v>
      </c>
      <c r="D213" s="10">
        <v>0.24027777777777778</v>
      </c>
      <c r="E213" s="3">
        <f t="shared" si="22"/>
        <v>-172.648</v>
      </c>
      <c r="F213" s="3">
        <f t="shared" si="23"/>
        <v>-67.219166666666666</v>
      </c>
      <c r="G213" s="1">
        <v>3884</v>
      </c>
      <c r="H213" s="11">
        <v>2949.8017890000001</v>
      </c>
      <c r="I213" s="1">
        <v>0</v>
      </c>
      <c r="J213" s="14">
        <v>3.9290899999999997E-2</v>
      </c>
      <c r="K213" s="6">
        <v>0</v>
      </c>
      <c r="L213" s="18">
        <v>34.694600476956708</v>
      </c>
      <c r="M213" s="6">
        <v>0</v>
      </c>
      <c r="N213" s="7">
        <v>27.857633793547166</v>
      </c>
      <c r="O213" s="6">
        <v>0</v>
      </c>
      <c r="P213" s="27">
        <v>5.0190423051519151</v>
      </c>
      <c r="Q213" s="6">
        <v>0</v>
      </c>
      <c r="R213" s="48">
        <v>135.46391727682777</v>
      </c>
      <c r="S213" s="6">
        <v>0</v>
      </c>
      <c r="T213" s="5">
        <v>33.366980909623592</v>
      </c>
      <c r="U213" s="6">
        <v>0</v>
      </c>
      <c r="V213" s="9">
        <v>0</v>
      </c>
      <c r="W213" s="6">
        <v>0</v>
      </c>
      <c r="X213" s="23">
        <v>125.32523761874266</v>
      </c>
      <c r="Y213" s="6">
        <v>0</v>
      </c>
      <c r="Z213" s="27">
        <v>2.2582592894375111</v>
      </c>
      <c r="AA213" s="6">
        <v>0</v>
      </c>
      <c r="AB213" s="51"/>
      <c r="AC213" s="6"/>
      <c r="AD213" s="34">
        <v>5.2676458787878795E-4</v>
      </c>
      <c r="AE213" s="6">
        <v>0</v>
      </c>
      <c r="AF213" s="31">
        <v>0.35247811764705878</v>
      </c>
      <c r="AG213" s="6">
        <v>0</v>
      </c>
      <c r="AH213" s="9">
        <v>8.5519443063829783</v>
      </c>
      <c r="AI213" s="6">
        <v>0</v>
      </c>
    </row>
    <row r="214" spans="1:35">
      <c r="A214" s="1" t="s">
        <v>28</v>
      </c>
      <c r="B214" s="1" t="s">
        <v>44</v>
      </c>
      <c r="C214" s="1" t="s">
        <v>45</v>
      </c>
      <c r="D214" s="10">
        <v>0.24027777777777778</v>
      </c>
      <c r="E214" s="3">
        <f t="shared" si="22"/>
        <v>-172.648</v>
      </c>
      <c r="F214" s="3">
        <f t="shared" si="23"/>
        <v>-67.219166666666666</v>
      </c>
      <c r="G214" s="1">
        <v>3884</v>
      </c>
      <c r="H214" s="11">
        <v>3193.8368620000001</v>
      </c>
      <c r="I214" s="1">
        <v>0</v>
      </c>
      <c r="J214" s="14">
        <v>-1.6086E-2</v>
      </c>
      <c r="K214" s="6">
        <v>0</v>
      </c>
      <c r="L214" s="18">
        <v>34.692602640142674</v>
      </c>
      <c r="M214" s="6">
        <v>0</v>
      </c>
      <c r="N214" s="7">
        <v>27.85896746816411</v>
      </c>
      <c r="O214" s="6">
        <v>0</v>
      </c>
      <c r="P214" s="27">
        <v>5.0593892090488772</v>
      </c>
      <c r="Q214" s="6">
        <v>0</v>
      </c>
      <c r="R214" s="48">
        <v>134.19651754933025</v>
      </c>
      <c r="S214" s="6">
        <v>0</v>
      </c>
      <c r="T214" s="5">
        <v>33.318540290770443</v>
      </c>
      <c r="U214" s="6">
        <v>0</v>
      </c>
      <c r="V214" s="9">
        <v>0</v>
      </c>
      <c r="W214" s="6">
        <v>0</v>
      </c>
      <c r="X214" s="23">
        <v>123.30862260277063</v>
      </c>
      <c r="Y214" s="6">
        <v>0</v>
      </c>
      <c r="Z214" s="27">
        <v>2.2643611968308859</v>
      </c>
      <c r="AA214" s="6">
        <v>0</v>
      </c>
      <c r="AB214" s="51"/>
      <c r="AC214" s="6"/>
      <c r="AD214" s="34"/>
      <c r="AE214" s="6"/>
      <c r="AG214" s="6"/>
      <c r="AI214" s="6"/>
    </row>
    <row r="215" spans="1:35">
      <c r="A215" s="1" t="s">
        <v>28</v>
      </c>
      <c r="B215" s="1" t="s">
        <v>44</v>
      </c>
      <c r="C215" s="1" t="s">
        <v>45</v>
      </c>
      <c r="D215" s="10">
        <v>0.24027777777777778</v>
      </c>
      <c r="E215" s="3">
        <f t="shared" si="22"/>
        <v>-172.648</v>
      </c>
      <c r="F215" s="3">
        <f t="shared" si="23"/>
        <v>-67.219166666666666</v>
      </c>
      <c r="G215" s="1">
        <v>3884</v>
      </c>
      <c r="H215" s="11">
        <v>3437.0667779999999</v>
      </c>
      <c r="I215" s="1">
        <v>0</v>
      </c>
      <c r="J215" s="14">
        <v>-4.5926799999999997E-2</v>
      </c>
      <c r="K215" s="6">
        <v>0</v>
      </c>
      <c r="L215" s="18">
        <v>34.692959395391767</v>
      </c>
      <c r="M215" s="6">
        <v>0</v>
      </c>
      <c r="N215" s="7">
        <v>27.860826130669011</v>
      </c>
      <c r="O215" s="6">
        <v>0</v>
      </c>
      <c r="P215" s="27">
        <v>5.0837465984147947</v>
      </c>
      <c r="Q215" s="6">
        <v>0</v>
      </c>
      <c r="R215" s="48">
        <v>133.39381957852518</v>
      </c>
      <c r="S215" s="6">
        <v>0</v>
      </c>
      <c r="T215" s="5">
        <v>33.476373244896664</v>
      </c>
      <c r="U215" s="6">
        <v>0</v>
      </c>
      <c r="V215" s="9">
        <v>0</v>
      </c>
      <c r="W215" s="6">
        <v>0</v>
      </c>
      <c r="X215" s="23">
        <v>122.6963305977947</v>
      </c>
      <c r="Y215" s="6">
        <v>0</v>
      </c>
      <c r="Z215" s="27">
        <v>2.2504086827797165</v>
      </c>
      <c r="AA215" s="6">
        <v>0</v>
      </c>
      <c r="AB215" s="51"/>
      <c r="AC215" s="6"/>
      <c r="AD215" s="34"/>
      <c r="AE215" s="6"/>
      <c r="AG215" s="6"/>
      <c r="AI215" s="6"/>
    </row>
    <row r="216" spans="1:35">
      <c r="A216" s="1" t="s">
        <v>28</v>
      </c>
      <c r="B216" s="1" t="s">
        <v>44</v>
      </c>
      <c r="C216" s="1" t="s">
        <v>45</v>
      </c>
      <c r="D216" s="10">
        <v>0.24027777777777778</v>
      </c>
      <c r="E216" s="3">
        <f t="shared" si="22"/>
        <v>-172.648</v>
      </c>
      <c r="F216" s="3">
        <f t="shared" si="23"/>
        <v>-67.219166666666666</v>
      </c>
      <c r="G216" s="1">
        <v>3884</v>
      </c>
      <c r="H216" s="11">
        <v>3620.8921249999999</v>
      </c>
      <c r="I216" s="1">
        <v>0</v>
      </c>
      <c r="J216" s="14">
        <v>-5.7117800000000003E-2</v>
      </c>
      <c r="K216" s="6">
        <v>0</v>
      </c>
      <c r="L216" s="18">
        <v>34.692923719840941</v>
      </c>
      <c r="M216" s="6">
        <v>0</v>
      </c>
      <c r="N216" s="7">
        <v>27.86138320721625</v>
      </c>
      <c r="O216" s="6">
        <v>0</v>
      </c>
      <c r="P216" s="27">
        <v>5.1168455498679002</v>
      </c>
      <c r="Q216" s="6">
        <v>0</v>
      </c>
      <c r="R216" s="48">
        <v>132.02346975385646</v>
      </c>
      <c r="S216" s="6">
        <v>0</v>
      </c>
      <c r="T216" s="5">
        <v>33.298989085739585</v>
      </c>
      <c r="U216" s="6">
        <v>0</v>
      </c>
      <c r="V216" s="9">
        <v>0</v>
      </c>
      <c r="W216" s="6">
        <v>0</v>
      </c>
      <c r="X216" s="23">
        <v>122.63562705683243</v>
      </c>
      <c r="Y216" s="6">
        <v>0</v>
      </c>
      <c r="Z216" s="27">
        <v>2.2615225225797944</v>
      </c>
      <c r="AA216" s="6">
        <v>0</v>
      </c>
      <c r="AB216" s="51"/>
      <c r="AC216" s="6"/>
      <c r="AD216" s="34"/>
      <c r="AE216" s="6"/>
      <c r="AG216" s="6"/>
      <c r="AI216" s="6"/>
    </row>
    <row r="217" spans="1:35">
      <c r="A217" s="1" t="s">
        <v>28</v>
      </c>
      <c r="B217" s="1" t="s">
        <v>44</v>
      </c>
      <c r="C217" s="1" t="s">
        <v>45</v>
      </c>
      <c r="D217" s="10">
        <v>0.24027777777777778</v>
      </c>
      <c r="E217" s="3">
        <f t="shared" si="22"/>
        <v>-172.648</v>
      </c>
      <c r="F217" s="3">
        <f t="shared" si="23"/>
        <v>-67.219166666666666</v>
      </c>
      <c r="G217" s="1">
        <v>3884</v>
      </c>
      <c r="H217" s="11">
        <v>3668.8680279999999</v>
      </c>
      <c r="I217" s="1">
        <v>0</v>
      </c>
      <c r="J217" s="14">
        <v>-5.9957799999999999E-2</v>
      </c>
      <c r="K217" s="6">
        <v>0</v>
      </c>
      <c r="L217" s="18">
        <v>34.692691828900941</v>
      </c>
      <c r="M217" s="6">
        <v>0</v>
      </c>
      <c r="N217" s="7">
        <v>27.861344338418121</v>
      </c>
      <c r="O217" s="6">
        <v>0</v>
      </c>
      <c r="P217" s="27">
        <v>5.1093101056803167</v>
      </c>
      <c r="Q217" s="6">
        <v>0</v>
      </c>
      <c r="R217" s="48">
        <v>132.38765682051022</v>
      </c>
      <c r="S217" s="6">
        <v>0</v>
      </c>
      <c r="T217" s="5">
        <v>32.935948469119495</v>
      </c>
      <c r="U217" s="6">
        <v>0</v>
      </c>
      <c r="V217" s="9">
        <v>0</v>
      </c>
      <c r="W217" s="6">
        <v>0</v>
      </c>
      <c r="X217" s="23">
        <v>121.72263630958449</v>
      </c>
      <c r="Y217" s="6">
        <v>0</v>
      </c>
      <c r="Z217" s="27">
        <v>2.2626096320976679</v>
      </c>
      <c r="AA217" s="6">
        <v>0</v>
      </c>
      <c r="AB217" s="51"/>
      <c r="AC217" s="6"/>
      <c r="AD217" s="34"/>
      <c r="AE217" s="6"/>
      <c r="AG217" s="6"/>
      <c r="AI217" s="6"/>
    </row>
    <row r="218" spans="1:35">
      <c r="A218" s="1" t="s">
        <v>28</v>
      </c>
      <c r="B218" s="1" t="s">
        <v>44</v>
      </c>
      <c r="C218" s="1" t="s">
        <v>45</v>
      </c>
      <c r="D218" s="10">
        <v>0.24027777777777778</v>
      </c>
      <c r="E218" s="3">
        <f t="shared" si="22"/>
        <v>-172.648</v>
      </c>
      <c r="F218" s="3">
        <f t="shared" si="23"/>
        <v>-67.219166666666666</v>
      </c>
      <c r="G218" s="1">
        <v>3884</v>
      </c>
      <c r="H218" s="11">
        <v>3716.1573469999998</v>
      </c>
      <c r="I218" s="1">
        <v>0</v>
      </c>
      <c r="J218" s="14">
        <v>-6.0843399999999999E-2</v>
      </c>
      <c r="K218" s="6">
        <v>0</v>
      </c>
      <c r="L218" s="18">
        <v>34.696188056591119</v>
      </c>
      <c r="M218" s="6">
        <v>0</v>
      </c>
      <c r="N218" s="7">
        <v>27.864214262483983</v>
      </c>
      <c r="O218" s="6">
        <v>0</v>
      </c>
      <c r="P218" s="27">
        <v>5.0967887962351384</v>
      </c>
      <c r="Q218" s="6">
        <v>0</v>
      </c>
      <c r="R218" s="48">
        <v>132.94651643439624</v>
      </c>
      <c r="S218" s="6">
        <v>0</v>
      </c>
      <c r="T218" s="5">
        <v>33.475368522074163</v>
      </c>
      <c r="U218" s="6">
        <v>0</v>
      </c>
      <c r="V218" s="9">
        <v>0</v>
      </c>
      <c r="W218" s="6">
        <v>0</v>
      </c>
      <c r="X218" s="23">
        <v>121.71210007347644</v>
      </c>
      <c r="Y218" s="6">
        <v>0</v>
      </c>
      <c r="Z218" s="27">
        <v>2.2486682931444566</v>
      </c>
      <c r="AA218" s="6">
        <v>0</v>
      </c>
      <c r="AB218" s="51"/>
      <c r="AC218" s="6"/>
      <c r="AD218" s="34">
        <v>4.756084590043291E-4</v>
      </c>
      <c r="AE218" s="6">
        <v>0</v>
      </c>
      <c r="AF218" s="32">
        <v>0.31952703829787232</v>
      </c>
      <c r="AG218" s="6">
        <v>0</v>
      </c>
      <c r="AH218" s="9">
        <v>7.8199844518375254</v>
      </c>
      <c r="AI218" s="6">
        <v>0</v>
      </c>
    </row>
    <row r="219" spans="1:35">
      <c r="A219" s="1" t="s">
        <v>28</v>
      </c>
      <c r="B219" s="1" t="s">
        <v>46</v>
      </c>
      <c r="C219" s="1" t="s">
        <v>47</v>
      </c>
      <c r="D219" s="10">
        <v>0.21388888888888891</v>
      </c>
      <c r="E219" s="3">
        <f t="shared" ref="E219:E227" si="24">-(169+59.28/60)</f>
        <v>-169.988</v>
      </c>
      <c r="F219" s="3">
        <f t="shared" ref="F219:F227" si="25">-(64+29.76/60)</f>
        <v>-64.495999999999995</v>
      </c>
      <c r="G219" s="1">
        <v>2369</v>
      </c>
      <c r="H219" s="11">
        <v>0</v>
      </c>
      <c r="I219" s="1">
        <v>0</v>
      </c>
      <c r="J219" s="5">
        <v>0.3</v>
      </c>
      <c r="K219" s="6">
        <v>0</v>
      </c>
      <c r="L219" s="18">
        <v>33.826856482644182</v>
      </c>
      <c r="M219" s="6">
        <v>0</v>
      </c>
      <c r="N219" s="7">
        <v>27.143467531621127</v>
      </c>
      <c r="O219" s="6">
        <v>0</v>
      </c>
      <c r="P219" s="27">
        <v>8.1879000000000008</v>
      </c>
      <c r="Q219" s="6">
        <v>0</v>
      </c>
      <c r="R219" s="48">
        <v>-6.3566526045883052</v>
      </c>
      <c r="S219" s="6">
        <v>0</v>
      </c>
      <c r="T219" s="5">
        <v>25.672902745669397</v>
      </c>
      <c r="U219" s="6">
        <v>0</v>
      </c>
      <c r="V219" s="9">
        <v>0.17</v>
      </c>
      <c r="W219" s="6">
        <v>0</v>
      </c>
      <c r="X219" s="23">
        <v>45.584246306781296</v>
      </c>
      <c r="Y219" s="6">
        <v>0</v>
      </c>
      <c r="Z219" s="27">
        <v>1.4976547494218937</v>
      </c>
      <c r="AA219" s="6">
        <v>0</v>
      </c>
      <c r="AB219" s="30">
        <v>1.6080000000000001</v>
      </c>
      <c r="AC219" s="6">
        <v>0</v>
      </c>
      <c r="AD219" s="34">
        <v>0.62645547976767679</v>
      </c>
      <c r="AE219" s="6">
        <v>0</v>
      </c>
      <c r="AF219" s="32">
        <v>3.42419331942259</v>
      </c>
      <c r="AG219" s="6">
        <v>0</v>
      </c>
      <c r="AH219" s="9">
        <v>49.383197120116733</v>
      </c>
      <c r="AI219" s="6">
        <v>0</v>
      </c>
    </row>
    <row r="220" spans="1:35">
      <c r="A220" s="1" t="s">
        <v>28</v>
      </c>
      <c r="B220" s="1" t="s">
        <v>46</v>
      </c>
      <c r="C220" s="1" t="s">
        <v>47</v>
      </c>
      <c r="D220" s="10">
        <v>0.21388888888888891</v>
      </c>
      <c r="E220" s="3">
        <f t="shared" si="24"/>
        <v>-169.988</v>
      </c>
      <c r="F220" s="3">
        <f t="shared" si="25"/>
        <v>-64.495999999999995</v>
      </c>
      <c r="G220" s="1">
        <v>2369</v>
      </c>
      <c r="H220" s="11">
        <v>9.4792791520000002</v>
      </c>
      <c r="I220" s="1">
        <v>0</v>
      </c>
      <c r="J220" s="14">
        <v>0.128667</v>
      </c>
      <c r="K220" s="6">
        <v>0</v>
      </c>
      <c r="L220" s="18">
        <v>33.828775399430477</v>
      </c>
      <c r="M220" s="6">
        <v>0</v>
      </c>
      <c r="N220" s="7">
        <v>27.154132034922895</v>
      </c>
      <c r="O220" s="6">
        <v>0</v>
      </c>
      <c r="P220" s="27">
        <v>8.2354306109007069</v>
      </c>
      <c r="Q220" s="6">
        <v>0</v>
      </c>
      <c r="R220" s="48">
        <v>-6.8498191951603076</v>
      </c>
      <c r="S220" s="6">
        <v>0</v>
      </c>
      <c r="T220" s="5">
        <v>25.785118110317711</v>
      </c>
      <c r="U220" s="6">
        <v>0</v>
      </c>
      <c r="V220" s="9">
        <v>0.17</v>
      </c>
      <c r="W220" s="6">
        <v>0</v>
      </c>
      <c r="X220" s="23">
        <v>44.268127199910346</v>
      </c>
      <c r="Y220" s="6">
        <v>0</v>
      </c>
      <c r="Z220" s="27">
        <v>1.5131721209017819</v>
      </c>
      <c r="AA220" s="6">
        <v>0</v>
      </c>
      <c r="AB220" s="30">
        <v>1.7110000000000001</v>
      </c>
      <c r="AC220" s="6">
        <v>0</v>
      </c>
      <c r="AD220" s="34">
        <v>0.6759697655818182</v>
      </c>
      <c r="AE220" s="6">
        <v>0</v>
      </c>
      <c r="AF220" s="32">
        <v>3.3925975892841791</v>
      </c>
      <c r="AG220" s="6">
        <v>0</v>
      </c>
      <c r="AH220" s="9">
        <v>48.231296809523712</v>
      </c>
      <c r="AI220" s="6">
        <v>0</v>
      </c>
    </row>
    <row r="221" spans="1:35">
      <c r="A221" s="1" t="s">
        <v>28</v>
      </c>
      <c r="B221" s="1" t="s">
        <v>46</v>
      </c>
      <c r="C221" s="1" t="s">
        <v>47</v>
      </c>
      <c r="D221" s="10">
        <v>0.21388888888888891</v>
      </c>
      <c r="E221" s="3">
        <f t="shared" si="24"/>
        <v>-169.988</v>
      </c>
      <c r="F221" s="3">
        <f t="shared" si="25"/>
        <v>-64.495999999999995</v>
      </c>
      <c r="G221" s="1">
        <v>2369</v>
      </c>
      <c r="H221" s="11">
        <v>19.305657350000001</v>
      </c>
      <c r="I221" s="1">
        <v>0</v>
      </c>
      <c r="J221" s="14">
        <v>0.12731999999999999</v>
      </c>
      <c r="K221" s="6">
        <v>0</v>
      </c>
      <c r="L221" s="18">
        <v>33.828153526407391</v>
      </c>
      <c r="M221" s="6">
        <v>0</v>
      </c>
      <c r="N221" s="7">
        <v>27.153700387342269</v>
      </c>
      <c r="O221" s="6">
        <v>0</v>
      </c>
      <c r="P221" s="27">
        <v>8.2268483780668547</v>
      </c>
      <c r="Q221" s="6">
        <v>0</v>
      </c>
      <c r="R221" s="48">
        <v>-6.4522595278152721</v>
      </c>
      <c r="S221" s="6">
        <v>0</v>
      </c>
      <c r="T221" s="5">
        <v>26.042165222520058</v>
      </c>
      <c r="U221" s="6">
        <v>0</v>
      </c>
      <c r="V221" s="9">
        <v>0.17</v>
      </c>
      <c r="W221" s="6">
        <v>0</v>
      </c>
      <c r="X221" s="23">
        <v>44.44559251933677</v>
      </c>
      <c r="Y221" s="6">
        <v>0</v>
      </c>
      <c r="Z221" s="27">
        <v>1.5210388456456436</v>
      </c>
      <c r="AA221" s="6">
        <v>0</v>
      </c>
      <c r="AB221" s="30">
        <v>1.6950000000000001</v>
      </c>
      <c r="AC221" s="6">
        <v>0</v>
      </c>
      <c r="AD221" s="34">
        <v>0.64736593318989899</v>
      </c>
      <c r="AE221" s="6">
        <v>0</v>
      </c>
      <c r="AF221" s="32">
        <v>3.7301401207077398</v>
      </c>
      <c r="AG221" s="6">
        <v>0</v>
      </c>
      <c r="AH221" s="9">
        <v>47.653876143192392</v>
      </c>
      <c r="AI221" s="6">
        <v>0</v>
      </c>
    </row>
    <row r="222" spans="1:35" s="1" customFormat="1">
      <c r="A222" s="1" t="s">
        <v>28</v>
      </c>
      <c r="B222" s="1" t="s">
        <v>46</v>
      </c>
      <c r="C222" s="1" t="s">
        <v>47</v>
      </c>
      <c r="D222" s="10">
        <v>0.21388888888888891</v>
      </c>
      <c r="E222" s="3">
        <f t="shared" si="24"/>
        <v>-169.988</v>
      </c>
      <c r="F222" s="3">
        <f t="shared" si="25"/>
        <v>-64.495999999999995</v>
      </c>
      <c r="G222" s="1">
        <v>2369</v>
      </c>
      <c r="H222" s="11">
        <v>30.3374907</v>
      </c>
      <c r="I222" s="1">
        <v>0</v>
      </c>
      <c r="J222" s="9">
        <v>-1E-3</v>
      </c>
      <c r="K222" s="6">
        <v>0</v>
      </c>
      <c r="L222" s="18">
        <v>33.82648336188911</v>
      </c>
      <c r="M222" s="6">
        <v>0</v>
      </c>
      <c r="N222" s="7">
        <v>27.158916340765472</v>
      </c>
      <c r="O222" s="6">
        <v>0</v>
      </c>
      <c r="P222" s="27">
        <v>8.2940607525111147</v>
      </c>
      <c r="Q222" s="6">
        <v>0</v>
      </c>
      <c r="R222" s="48">
        <v>-8.2167872011391978</v>
      </c>
      <c r="S222" s="6">
        <v>0</v>
      </c>
      <c r="T222" s="5">
        <v>25.626651224772441</v>
      </c>
      <c r="U222" s="6">
        <v>0</v>
      </c>
      <c r="V222" s="9">
        <v>0.18</v>
      </c>
      <c r="W222" s="6">
        <v>0</v>
      </c>
      <c r="X222" s="23">
        <v>47.799095572002869</v>
      </c>
      <c r="Y222" s="6">
        <v>0</v>
      </c>
      <c r="Z222" s="27">
        <v>1.4913547662870972</v>
      </c>
      <c r="AA222" s="6">
        <v>0</v>
      </c>
      <c r="AB222" s="30">
        <v>2.105</v>
      </c>
      <c r="AC222" s="6">
        <v>0</v>
      </c>
      <c r="AD222" s="33">
        <v>0.71252302654747479</v>
      </c>
      <c r="AE222" s="6">
        <v>0</v>
      </c>
      <c r="AF222" s="31">
        <v>3.4332413944379834</v>
      </c>
      <c r="AG222" s="6">
        <v>0</v>
      </c>
      <c r="AH222" s="9">
        <v>52.443208040948484</v>
      </c>
      <c r="AI222" s="6">
        <v>0</v>
      </c>
    </row>
    <row r="223" spans="1:35">
      <c r="A223" s="1" t="s">
        <v>28</v>
      </c>
      <c r="B223" s="1" t="s">
        <v>46</v>
      </c>
      <c r="C223" s="1" t="s">
        <v>47</v>
      </c>
      <c r="D223" s="10">
        <v>0.21388888888888891</v>
      </c>
      <c r="E223" s="3">
        <f t="shared" si="24"/>
        <v>-169.988</v>
      </c>
      <c r="F223" s="3">
        <f t="shared" si="25"/>
        <v>-64.495999999999995</v>
      </c>
      <c r="G223" s="1">
        <v>2369</v>
      </c>
      <c r="H223" s="11">
        <v>49.803629090000001</v>
      </c>
      <c r="I223" s="1">
        <v>0</v>
      </c>
      <c r="J223" s="14">
        <v>-1.4471000000000001</v>
      </c>
      <c r="K223" s="6">
        <v>0</v>
      </c>
      <c r="L223" s="18">
        <v>34.031137764711957</v>
      </c>
      <c r="M223" s="6">
        <v>0</v>
      </c>
      <c r="N223" s="7">
        <v>27.383282874046699</v>
      </c>
      <c r="O223" s="6">
        <v>0</v>
      </c>
      <c r="P223" s="27">
        <v>7.2547641775069982</v>
      </c>
      <c r="Q223" s="6">
        <v>0</v>
      </c>
      <c r="R223" s="48">
        <v>52.050029204687803</v>
      </c>
      <c r="S223" s="6">
        <v>0</v>
      </c>
      <c r="T223" s="5">
        <v>30.634388609287811</v>
      </c>
      <c r="U223" s="6">
        <v>0</v>
      </c>
      <c r="V223" s="9">
        <v>0.16</v>
      </c>
      <c r="W223" s="6">
        <v>0</v>
      </c>
      <c r="X223" s="23">
        <v>63.743774078645274</v>
      </c>
      <c r="Y223" s="6">
        <v>0</v>
      </c>
      <c r="Z223" s="27">
        <v>2.1387371078874695</v>
      </c>
      <c r="AA223" s="6">
        <v>0</v>
      </c>
      <c r="AB223" s="30">
        <v>0.318</v>
      </c>
      <c r="AC223" s="6">
        <v>0</v>
      </c>
      <c r="AD223" s="34">
        <v>0.25317994593939397</v>
      </c>
      <c r="AE223" s="6">
        <v>0</v>
      </c>
      <c r="AF223" s="32">
        <v>5.030855509423958</v>
      </c>
      <c r="AG223" s="6">
        <v>0</v>
      </c>
      <c r="AH223" s="9">
        <v>49.074634887981276</v>
      </c>
      <c r="AI223" s="6">
        <v>0</v>
      </c>
    </row>
    <row r="224" spans="1:35">
      <c r="A224" s="1" t="s">
        <v>28</v>
      </c>
      <c r="B224" s="1" t="s">
        <v>46</v>
      </c>
      <c r="C224" s="1" t="s">
        <v>47</v>
      </c>
      <c r="D224" s="10">
        <v>0.21388888888888891</v>
      </c>
      <c r="E224" s="3">
        <f t="shared" si="24"/>
        <v>-169.988</v>
      </c>
      <c r="F224" s="3">
        <f t="shared" si="25"/>
        <v>-64.495999999999995</v>
      </c>
      <c r="G224" s="1">
        <v>2369</v>
      </c>
      <c r="H224" s="11">
        <v>75.229976429999994</v>
      </c>
      <c r="I224" s="1">
        <v>0</v>
      </c>
      <c r="J224" s="14">
        <v>-1.07596</v>
      </c>
      <c r="K224" s="6">
        <v>0</v>
      </c>
      <c r="L224" s="18">
        <v>34.198195326619974</v>
      </c>
      <c r="M224" s="6">
        <v>0</v>
      </c>
      <c r="N224" s="7">
        <v>27.506348992977564</v>
      </c>
      <c r="O224" s="6">
        <v>0</v>
      </c>
      <c r="P224" s="27">
        <v>6.7004928371480332</v>
      </c>
      <c r="Q224" s="6">
        <v>0</v>
      </c>
      <c r="R224" s="48">
        <v>72.584220193142585</v>
      </c>
      <c r="S224" s="6">
        <v>0</v>
      </c>
      <c r="T224" s="5">
        <v>32.442097492094078</v>
      </c>
      <c r="U224" s="6">
        <v>0</v>
      </c>
      <c r="V224" s="9">
        <v>0.22</v>
      </c>
      <c r="W224" s="6">
        <v>0</v>
      </c>
      <c r="X224" s="23">
        <v>69.048729571381926</v>
      </c>
      <c r="Y224" s="6">
        <v>0</v>
      </c>
      <c r="Z224" s="27">
        <v>2.1942448758650586</v>
      </c>
      <c r="AA224" s="6">
        <v>0</v>
      </c>
      <c r="AB224" s="30">
        <v>7.9000000000000001E-2</v>
      </c>
      <c r="AC224" s="6">
        <v>0</v>
      </c>
      <c r="AD224" s="34">
        <v>3.9703543090909094E-2</v>
      </c>
      <c r="AE224" s="6">
        <v>0</v>
      </c>
      <c r="AF224" s="32">
        <v>2.6337976855752534</v>
      </c>
      <c r="AG224" s="6">
        <v>0</v>
      </c>
      <c r="AH224" s="9">
        <v>34.156668067697908</v>
      </c>
      <c r="AI224" s="6">
        <v>0</v>
      </c>
    </row>
    <row r="225" spans="1:35">
      <c r="A225" s="1" t="s">
        <v>28</v>
      </c>
      <c r="B225" s="1" t="s">
        <v>46</v>
      </c>
      <c r="C225" s="1" t="s">
        <v>47</v>
      </c>
      <c r="D225" s="10">
        <v>0.21388888888888891</v>
      </c>
      <c r="E225" s="3">
        <f t="shared" si="24"/>
        <v>-169.988</v>
      </c>
      <c r="F225" s="3">
        <f t="shared" si="25"/>
        <v>-64.495999999999995</v>
      </c>
      <c r="G225" s="1">
        <v>2369</v>
      </c>
      <c r="H225" s="11">
        <v>99.657475509999998</v>
      </c>
      <c r="I225" s="1">
        <v>0</v>
      </c>
      <c r="J225" s="14">
        <v>0.39507399999999998</v>
      </c>
      <c r="K225" s="6">
        <v>0</v>
      </c>
      <c r="L225" s="18">
        <v>34.408683499747653</v>
      </c>
      <c r="M225" s="6">
        <v>0</v>
      </c>
      <c r="N225" s="7">
        <v>27.607219645386294</v>
      </c>
      <c r="O225" s="6">
        <v>0</v>
      </c>
      <c r="P225" s="27">
        <v>5.1324270212415604</v>
      </c>
      <c r="Q225" s="6">
        <v>0</v>
      </c>
      <c r="R225" s="48">
        <v>127.73036486062466</v>
      </c>
      <c r="S225" s="6">
        <v>0</v>
      </c>
      <c r="T225" s="5">
        <v>34.566880105963207</v>
      </c>
      <c r="U225" s="6">
        <v>0</v>
      </c>
      <c r="V225" s="9">
        <v>0</v>
      </c>
      <c r="W225" s="6">
        <v>0</v>
      </c>
      <c r="X225" s="23">
        <v>71.114655677159519</v>
      </c>
      <c r="Y225" s="6">
        <v>0</v>
      </c>
      <c r="Z225" s="27">
        <v>2.3550389611350839</v>
      </c>
      <c r="AA225" s="6">
        <v>0</v>
      </c>
      <c r="AB225" s="30">
        <v>3.3000000000000002E-2</v>
      </c>
      <c r="AC225" s="6">
        <v>0</v>
      </c>
      <c r="AD225" s="34">
        <v>1.9721764935353537E-2</v>
      </c>
      <c r="AE225" s="6">
        <v>0</v>
      </c>
      <c r="AF225" s="32">
        <v>1.7945027425761302</v>
      </c>
      <c r="AG225" s="6">
        <v>0</v>
      </c>
      <c r="AH225" s="9">
        <v>29.161096997311169</v>
      </c>
      <c r="AI225" s="6">
        <v>0</v>
      </c>
    </row>
    <row r="226" spans="1:35">
      <c r="A226" s="1" t="s">
        <v>28</v>
      </c>
      <c r="B226" s="1" t="s">
        <v>46</v>
      </c>
      <c r="C226" s="1" t="s">
        <v>47</v>
      </c>
      <c r="D226" s="10">
        <v>0.21388888888888891</v>
      </c>
      <c r="E226" s="3">
        <f t="shared" si="24"/>
        <v>-169.988</v>
      </c>
      <c r="F226" s="3">
        <f t="shared" si="25"/>
        <v>-64.495999999999995</v>
      </c>
      <c r="G226" s="1">
        <v>2369</v>
      </c>
      <c r="H226" s="11">
        <v>123.84652490000001</v>
      </c>
      <c r="I226" s="1">
        <v>0</v>
      </c>
      <c r="J226" s="14">
        <v>1.9304600000000001</v>
      </c>
      <c r="K226" s="6">
        <v>0</v>
      </c>
      <c r="L226" s="18">
        <v>34.547005432480375</v>
      </c>
      <c r="M226" s="6">
        <v>0</v>
      </c>
      <c r="N226" s="7">
        <v>27.614235720590386</v>
      </c>
      <c r="O226" s="6">
        <v>0</v>
      </c>
      <c r="P226" s="27">
        <v>4.1052294417915363</v>
      </c>
      <c r="Q226" s="6">
        <v>0</v>
      </c>
      <c r="R226" s="48">
        <v>159.31658149116757</v>
      </c>
      <c r="S226" s="6">
        <v>0</v>
      </c>
      <c r="T226" s="5">
        <v>35.792031035852546</v>
      </c>
      <c r="U226" s="6">
        <v>0</v>
      </c>
      <c r="V226" s="9">
        <v>0</v>
      </c>
      <c r="W226" s="6">
        <v>0</v>
      </c>
      <c r="X226" s="23">
        <v>74.567107281611811</v>
      </c>
      <c r="Y226" s="6">
        <v>0</v>
      </c>
      <c r="Z226" s="27">
        <v>2.405497339379528</v>
      </c>
      <c r="AA226" s="6">
        <v>0</v>
      </c>
      <c r="AB226" s="30">
        <v>0.01</v>
      </c>
      <c r="AC226" s="6">
        <v>0</v>
      </c>
      <c r="AD226" s="34">
        <v>3.6438514277777785E-3</v>
      </c>
      <c r="AE226" s="6">
        <v>0</v>
      </c>
      <c r="AF226" s="32">
        <v>1.7241066908394336</v>
      </c>
      <c r="AG226" s="6">
        <v>0</v>
      </c>
      <c r="AH226" s="9">
        <v>23.995314274646365</v>
      </c>
      <c r="AI226" s="6">
        <v>0</v>
      </c>
    </row>
    <row r="227" spans="1:35">
      <c r="A227" s="1" t="s">
        <v>28</v>
      </c>
      <c r="B227" s="1" t="s">
        <v>46</v>
      </c>
      <c r="C227" s="1" t="s">
        <v>47</v>
      </c>
      <c r="D227" s="10">
        <v>0.21388888888888891</v>
      </c>
      <c r="E227" s="3">
        <f t="shared" si="24"/>
        <v>-169.988</v>
      </c>
      <c r="F227" s="3">
        <f t="shared" si="25"/>
        <v>-64.495999999999995</v>
      </c>
      <c r="G227" s="1">
        <v>2369</v>
      </c>
      <c r="H227" s="11">
        <v>150.10673009999999</v>
      </c>
      <c r="I227" s="1">
        <v>0</v>
      </c>
      <c r="J227" s="14">
        <v>2.0628600000000001</v>
      </c>
      <c r="K227" s="6">
        <v>0</v>
      </c>
      <c r="L227" s="18">
        <v>34.585566415702431</v>
      </c>
      <c r="M227" s="6">
        <v>0</v>
      </c>
      <c r="N227" s="7">
        <v>27.634683231827694</v>
      </c>
      <c r="O227" s="6">
        <v>0</v>
      </c>
      <c r="P227" s="27">
        <v>4.0164724189033425</v>
      </c>
      <c r="Q227" s="6">
        <v>0</v>
      </c>
      <c r="R227" s="48">
        <v>162.03333363112142</v>
      </c>
      <c r="S227" s="6">
        <v>0</v>
      </c>
      <c r="T227" s="5">
        <v>35.574003052013623</v>
      </c>
      <c r="U227" s="6">
        <v>0</v>
      </c>
      <c r="V227" s="9">
        <v>0</v>
      </c>
      <c r="W227" s="6">
        <v>0</v>
      </c>
      <c r="X227" s="23">
        <v>76.59575672856576</v>
      </c>
      <c r="Y227" s="6">
        <v>0</v>
      </c>
      <c r="Z227" s="27">
        <v>2.380747474977178</v>
      </c>
      <c r="AA227" s="6">
        <v>0</v>
      </c>
      <c r="AB227" s="30">
        <v>0.02</v>
      </c>
      <c r="AC227" s="6">
        <v>0</v>
      </c>
      <c r="AD227" s="34">
        <v>3.0534708005050511E-3</v>
      </c>
      <c r="AE227" s="6">
        <v>0</v>
      </c>
      <c r="AF227" s="32">
        <v>1.5100612471779435</v>
      </c>
      <c r="AG227" s="6">
        <v>0</v>
      </c>
      <c r="AH227" s="9">
        <v>23.119870038595668</v>
      </c>
      <c r="AI227" s="6">
        <v>0</v>
      </c>
    </row>
    <row r="228" spans="1:35">
      <c r="A228" s="1" t="s">
        <v>28</v>
      </c>
      <c r="B228" s="1" t="s">
        <v>46</v>
      </c>
      <c r="C228" s="1" t="s">
        <v>47</v>
      </c>
      <c r="D228" s="10">
        <v>4.2361111111111106E-2</v>
      </c>
      <c r="E228" s="3">
        <f t="shared" ref="E228:E243" si="26">-(169+59.39/60)</f>
        <v>-169.98983333333334</v>
      </c>
      <c r="F228" s="3">
        <f t="shared" ref="F228:F243" si="27">-(64+30.17/60)</f>
        <v>-64.502833333333328</v>
      </c>
      <c r="G228" s="1">
        <v>2371</v>
      </c>
      <c r="H228" s="11">
        <v>197.7092025</v>
      </c>
      <c r="I228" s="1">
        <v>0</v>
      </c>
      <c r="J228" s="14">
        <v>2.02623</v>
      </c>
      <c r="K228" s="6">
        <v>0</v>
      </c>
      <c r="L228" s="18">
        <v>34.625899534107077</v>
      </c>
      <c r="M228" s="6">
        <v>0</v>
      </c>
      <c r="N228" s="7">
        <v>27.669914153420905</v>
      </c>
      <c r="O228" s="6">
        <v>0</v>
      </c>
      <c r="P228" s="27">
        <v>3.987849860036226</v>
      </c>
      <c r="Q228" s="6">
        <v>0</v>
      </c>
      <c r="R228" s="48">
        <v>163.53769173510099</v>
      </c>
      <c r="S228" s="6">
        <v>0</v>
      </c>
      <c r="T228" s="5">
        <v>35.299151963483951</v>
      </c>
      <c r="U228" s="6">
        <v>0</v>
      </c>
      <c r="V228" s="9">
        <v>0</v>
      </c>
      <c r="W228" s="6">
        <v>0</v>
      </c>
      <c r="X228" s="23">
        <v>79.321404288132356</v>
      </c>
      <c r="Y228" s="6">
        <v>0</v>
      </c>
      <c r="Z228" s="27">
        <v>2.3710400268662175</v>
      </c>
      <c r="AA228" s="6">
        <v>0</v>
      </c>
      <c r="AB228" s="30">
        <v>5.0000000000000001E-3</v>
      </c>
      <c r="AC228" s="6">
        <v>0</v>
      </c>
      <c r="AD228" s="34"/>
      <c r="AE228" s="6"/>
      <c r="AG228" s="6"/>
      <c r="AI228" s="6"/>
    </row>
    <row r="229" spans="1:35">
      <c r="A229" s="1" t="s">
        <v>28</v>
      </c>
      <c r="B229" s="1" t="s">
        <v>46</v>
      </c>
      <c r="C229" s="1" t="s">
        <v>47</v>
      </c>
      <c r="D229" s="10">
        <v>4.2361111111111106E-2</v>
      </c>
      <c r="E229" s="3">
        <f t="shared" si="26"/>
        <v>-169.98983333333334</v>
      </c>
      <c r="F229" s="3">
        <f t="shared" si="27"/>
        <v>-64.502833333333328</v>
      </c>
      <c r="G229" s="1">
        <v>2371</v>
      </c>
      <c r="H229" s="11">
        <v>297.4593137</v>
      </c>
      <c r="I229" s="1">
        <v>0</v>
      </c>
      <c r="J229" s="14">
        <v>2.0584199999999999</v>
      </c>
      <c r="K229" s="6">
        <v>0</v>
      </c>
      <c r="L229" s="18">
        <v>34.682524542341653</v>
      </c>
      <c r="M229" s="6">
        <v>0</v>
      </c>
      <c r="N229" s="7">
        <v>27.712712534664206</v>
      </c>
      <c r="O229" s="6">
        <v>0</v>
      </c>
      <c r="P229" s="27">
        <v>4.0547248641528082</v>
      </c>
      <c r="Q229" s="6">
        <v>0</v>
      </c>
      <c r="R229" s="48">
        <v>160.14163256675207</v>
      </c>
      <c r="S229" s="6">
        <v>0</v>
      </c>
      <c r="T229" s="5">
        <v>33.816935050297943</v>
      </c>
      <c r="U229" s="6">
        <v>0</v>
      </c>
      <c r="V229" s="9">
        <v>0</v>
      </c>
      <c r="W229" s="6">
        <v>0</v>
      </c>
      <c r="X229" s="23">
        <v>81.311169460398276</v>
      </c>
      <c r="Y229" s="6">
        <v>0</v>
      </c>
      <c r="Z229" s="27">
        <v>2.2811403591036052</v>
      </c>
      <c r="AA229" s="6">
        <v>0</v>
      </c>
      <c r="AB229" s="30"/>
      <c r="AC229" s="6"/>
      <c r="AD229" s="34">
        <v>1.2757889520202026E-3</v>
      </c>
      <c r="AE229" s="6">
        <v>0</v>
      </c>
      <c r="AF229" s="32">
        <v>1.0200328572926498</v>
      </c>
      <c r="AG229" s="6">
        <v>0</v>
      </c>
      <c r="AH229" s="9">
        <v>18.374040758952383</v>
      </c>
      <c r="AI229" s="6">
        <v>0</v>
      </c>
    </row>
    <row r="230" spans="1:35">
      <c r="A230" s="1" t="s">
        <v>28</v>
      </c>
      <c r="B230" s="1" t="s">
        <v>46</v>
      </c>
      <c r="C230" s="1" t="s">
        <v>47</v>
      </c>
      <c r="D230" s="10">
        <v>4.2361111111111106E-2</v>
      </c>
      <c r="E230" s="3">
        <f t="shared" si="26"/>
        <v>-169.98983333333334</v>
      </c>
      <c r="F230" s="3">
        <f t="shared" si="27"/>
        <v>-64.502833333333328</v>
      </c>
      <c r="G230" s="1">
        <v>2371</v>
      </c>
      <c r="H230" s="11">
        <v>395.56880660000002</v>
      </c>
      <c r="I230" s="1">
        <v>0</v>
      </c>
      <c r="J230" s="14">
        <v>1.97685</v>
      </c>
      <c r="K230" s="6">
        <v>0</v>
      </c>
      <c r="L230" s="18">
        <v>34.696776712612788</v>
      </c>
      <c r="M230" s="6">
        <v>0</v>
      </c>
      <c r="N230" s="7">
        <v>27.73062222236149</v>
      </c>
      <c r="O230" s="6">
        <v>0</v>
      </c>
      <c r="P230" s="27">
        <v>4.2170765601844229</v>
      </c>
      <c r="Q230" s="6">
        <v>0</v>
      </c>
      <c r="R230" s="48">
        <v>153.57230612952137</v>
      </c>
      <c r="S230" s="6">
        <v>0</v>
      </c>
      <c r="T230" s="5">
        <v>33.05637857287833</v>
      </c>
      <c r="U230" s="6">
        <v>0</v>
      </c>
      <c r="V230" s="9">
        <v>0</v>
      </c>
      <c r="W230" s="6">
        <v>0</v>
      </c>
      <c r="X230" s="23">
        <v>83.553729814000334</v>
      </c>
      <c r="Y230" s="6">
        <v>0</v>
      </c>
      <c r="Z230" s="27">
        <v>2.2413749277644905</v>
      </c>
      <c r="AA230" s="6">
        <v>0</v>
      </c>
      <c r="AB230" s="30"/>
      <c r="AC230" s="6"/>
      <c r="AD230" s="34">
        <v>1.0186493535353535E-3</v>
      </c>
      <c r="AE230" s="6">
        <v>0</v>
      </c>
      <c r="AF230" s="32">
        <v>0.89760052565707138</v>
      </c>
      <c r="AG230" s="6">
        <v>0</v>
      </c>
      <c r="AH230" s="9">
        <v>10.560399244030922</v>
      </c>
      <c r="AI230" s="6">
        <v>0</v>
      </c>
    </row>
    <row r="231" spans="1:35">
      <c r="A231" s="1" t="s">
        <v>28</v>
      </c>
      <c r="B231" s="1" t="s">
        <v>46</v>
      </c>
      <c r="C231" s="1" t="s">
        <v>47</v>
      </c>
      <c r="D231" s="10">
        <v>4.2361111111111106E-2</v>
      </c>
      <c r="E231" s="3">
        <f t="shared" si="26"/>
        <v>-169.98983333333334</v>
      </c>
      <c r="F231" s="3">
        <f t="shared" si="27"/>
        <v>-64.502833333333328</v>
      </c>
      <c r="G231" s="1">
        <v>2371</v>
      </c>
      <c r="H231" s="11">
        <v>494.4139113</v>
      </c>
      <c r="I231" s="1">
        <v>0</v>
      </c>
      <c r="J231" s="14">
        <v>1.8404</v>
      </c>
      <c r="K231" s="6">
        <v>0</v>
      </c>
      <c r="L231" s="18">
        <v>34.714758233892475</v>
      </c>
      <c r="M231" s="6">
        <v>0</v>
      </c>
      <c r="N231" s="7">
        <v>27.755709082237445</v>
      </c>
      <c r="O231" s="6">
        <v>0</v>
      </c>
      <c r="P231" s="27">
        <v>4.2646592129096001</v>
      </c>
      <c r="Q231" s="6">
        <v>0</v>
      </c>
      <c r="R231" s="48">
        <v>152.60208861409245</v>
      </c>
      <c r="S231" s="6">
        <v>0</v>
      </c>
      <c r="T231" s="5">
        <v>33.100721606729209</v>
      </c>
      <c r="U231" s="6">
        <v>0</v>
      </c>
      <c r="V231" s="9">
        <v>0</v>
      </c>
      <c r="W231" s="6">
        <v>0</v>
      </c>
      <c r="X231" s="23">
        <v>86.049866437193955</v>
      </c>
      <c r="Y231" s="6">
        <v>0</v>
      </c>
      <c r="Z231" s="27">
        <v>2.2116392244662517</v>
      </c>
      <c r="AA231" s="6">
        <v>0</v>
      </c>
      <c r="AB231" s="30"/>
      <c r="AC231" s="6"/>
      <c r="AD231" s="34"/>
      <c r="AE231" s="6"/>
      <c r="AF231" s="32">
        <v>0.83293440133500218</v>
      </c>
      <c r="AG231" s="6">
        <v>0</v>
      </c>
      <c r="AH231" s="9">
        <v>9.7072180337962628</v>
      </c>
      <c r="AI231" s="6">
        <v>0</v>
      </c>
    </row>
    <row r="232" spans="1:35">
      <c r="A232" s="1" t="s">
        <v>28</v>
      </c>
      <c r="B232" s="1" t="s">
        <v>46</v>
      </c>
      <c r="C232" s="1" t="s">
        <v>47</v>
      </c>
      <c r="D232" s="10">
        <v>4.2361111111111106E-2</v>
      </c>
      <c r="E232" s="3">
        <f t="shared" si="26"/>
        <v>-169.98983333333334</v>
      </c>
      <c r="F232" s="3">
        <f t="shared" si="27"/>
        <v>-64.502833333333328</v>
      </c>
      <c r="G232" s="1">
        <v>2371</v>
      </c>
      <c r="H232" s="11">
        <v>593.64114789999996</v>
      </c>
      <c r="I232" s="1">
        <v>0</v>
      </c>
      <c r="J232" s="14">
        <v>1.82338</v>
      </c>
      <c r="K232" s="6">
        <v>0</v>
      </c>
      <c r="L232" s="18">
        <v>34.732919628252219</v>
      </c>
      <c r="M232" s="6">
        <v>0</v>
      </c>
      <c r="N232" s="7">
        <v>27.771586622676978</v>
      </c>
      <c r="O232" s="6">
        <v>0</v>
      </c>
      <c r="P232" s="27">
        <v>4.3540935945990444</v>
      </c>
      <c r="Q232" s="6">
        <v>0</v>
      </c>
      <c r="R232" s="48">
        <v>148.71709475615708</v>
      </c>
      <c r="S232" s="6">
        <v>0</v>
      </c>
      <c r="T232" s="5">
        <v>31.993743830064986</v>
      </c>
      <c r="U232" s="6">
        <v>0</v>
      </c>
      <c r="V232" s="9">
        <v>0</v>
      </c>
      <c r="W232" s="6">
        <v>0</v>
      </c>
      <c r="X232" s="23">
        <v>87.607783574045882</v>
      </c>
      <c r="Y232" s="6">
        <v>0</v>
      </c>
      <c r="Z232" s="27">
        <v>2.1618678226454646</v>
      </c>
      <c r="AA232" s="6">
        <v>0</v>
      </c>
      <c r="AB232" s="30"/>
      <c r="AC232" s="6"/>
      <c r="AD232" s="34"/>
      <c r="AE232" s="6"/>
      <c r="AF232" s="32">
        <v>0.77816349603671264</v>
      </c>
      <c r="AG232" s="6">
        <v>0</v>
      </c>
      <c r="AH232" s="9">
        <v>9.0844273106656619</v>
      </c>
      <c r="AI232" s="6">
        <v>0</v>
      </c>
    </row>
    <row r="233" spans="1:35">
      <c r="A233" s="1" t="s">
        <v>28</v>
      </c>
      <c r="B233" s="1" t="s">
        <v>46</v>
      </c>
      <c r="C233" s="1" t="s">
        <v>47</v>
      </c>
      <c r="D233" s="10">
        <v>4.2361111111111106E-2</v>
      </c>
      <c r="E233" s="3">
        <f t="shared" si="26"/>
        <v>-169.98983333333334</v>
      </c>
      <c r="F233" s="3">
        <f t="shared" si="27"/>
        <v>-64.502833333333328</v>
      </c>
      <c r="G233" s="1">
        <v>2371</v>
      </c>
      <c r="H233" s="11">
        <v>790.34394520000001</v>
      </c>
      <c r="I233" s="1">
        <v>0</v>
      </c>
      <c r="J233" s="14">
        <v>1.6469400000000001</v>
      </c>
      <c r="K233" s="6">
        <v>0</v>
      </c>
      <c r="L233" s="18">
        <v>34.743695856392684</v>
      </c>
      <c r="M233" s="6">
        <v>0</v>
      </c>
      <c r="N233" s="7">
        <v>27.793656384718133</v>
      </c>
      <c r="O233" s="6">
        <v>0</v>
      </c>
      <c r="P233" s="27">
        <v>4.3582629178330325</v>
      </c>
      <c r="Q233" s="6">
        <v>0</v>
      </c>
      <c r="R233" s="48">
        <v>150.06347278884112</v>
      </c>
      <c r="S233" s="6">
        <v>0</v>
      </c>
      <c r="T233" s="5">
        <v>32.018384163328335</v>
      </c>
      <c r="U233" s="6">
        <v>0</v>
      </c>
      <c r="V233" s="9">
        <v>0</v>
      </c>
      <c r="W233" s="6">
        <v>0</v>
      </c>
      <c r="X233" s="23">
        <v>92.387455158767295</v>
      </c>
      <c r="Y233" s="6">
        <v>0</v>
      </c>
      <c r="Z233" s="27">
        <v>2.1700418581934393</v>
      </c>
      <c r="AA233" s="6">
        <v>0</v>
      </c>
      <c r="AB233" s="30"/>
      <c r="AC233" s="6"/>
      <c r="AD233" s="34">
        <v>6.9006557373737392E-4</v>
      </c>
      <c r="AE233" s="6">
        <v>0</v>
      </c>
      <c r="AF233" s="32">
        <v>0.6442308385481853</v>
      </c>
      <c r="AG233" s="6">
        <v>0</v>
      </c>
      <c r="AH233" s="9">
        <v>8.3869437812136542</v>
      </c>
      <c r="AI233" s="6">
        <v>0</v>
      </c>
    </row>
    <row r="234" spans="1:35">
      <c r="A234" s="1" t="s">
        <v>28</v>
      </c>
      <c r="B234" s="1" t="s">
        <v>46</v>
      </c>
      <c r="C234" s="1" t="s">
        <v>47</v>
      </c>
      <c r="D234" s="10">
        <v>4.2361111111111106E-2</v>
      </c>
      <c r="E234" s="3">
        <f t="shared" si="26"/>
        <v>-169.98983333333334</v>
      </c>
      <c r="F234" s="3">
        <f t="shared" si="27"/>
        <v>-64.502833333333328</v>
      </c>
      <c r="G234" s="1">
        <v>2371</v>
      </c>
      <c r="H234" s="11">
        <v>988.10697630000004</v>
      </c>
      <c r="I234" s="1">
        <v>0</v>
      </c>
      <c r="J234" s="14">
        <v>1.4246799999999999</v>
      </c>
      <c r="K234" s="6">
        <v>0</v>
      </c>
      <c r="L234" s="18">
        <v>34.73661274661044</v>
      </c>
      <c r="M234" s="6">
        <v>0</v>
      </c>
      <c r="N234" s="7">
        <v>27.804313792646781</v>
      </c>
      <c r="O234" s="6">
        <v>0</v>
      </c>
      <c r="P234" s="27">
        <v>4.5140531450683357</v>
      </c>
      <c r="Q234" s="6">
        <v>0</v>
      </c>
      <c r="R234" s="48">
        <v>145.10472013608481</v>
      </c>
      <c r="S234" s="6">
        <v>0</v>
      </c>
      <c r="T234" s="5">
        <v>32.265427584007483</v>
      </c>
      <c r="U234" s="6">
        <v>0</v>
      </c>
      <c r="V234" s="9">
        <v>0</v>
      </c>
      <c r="W234" s="6">
        <v>0</v>
      </c>
      <c r="X234" s="23">
        <v>97.738492554389552</v>
      </c>
      <c r="Y234" s="6">
        <v>0</v>
      </c>
      <c r="Z234" s="27">
        <v>2.1608560248074276</v>
      </c>
      <c r="AA234" s="6">
        <v>0</v>
      </c>
      <c r="AB234" s="30"/>
      <c r="AC234" s="6"/>
      <c r="AD234" s="34">
        <v>4.1786423383838387E-4</v>
      </c>
      <c r="AE234" s="6">
        <v>0</v>
      </c>
      <c r="AF234" s="32">
        <v>0.5194121985815604</v>
      </c>
      <c r="AG234" s="6">
        <v>0</v>
      </c>
      <c r="AH234" s="9">
        <v>6.2292684887459799</v>
      </c>
      <c r="AI234" s="6">
        <v>0</v>
      </c>
    </row>
    <row r="235" spans="1:35">
      <c r="A235" s="1" t="s">
        <v>28</v>
      </c>
      <c r="B235" s="1" t="s">
        <v>46</v>
      </c>
      <c r="C235" s="1" t="s">
        <v>47</v>
      </c>
      <c r="D235" s="10">
        <v>4.2361111111111106E-2</v>
      </c>
      <c r="E235" s="3">
        <f t="shared" si="26"/>
        <v>-169.98983333333334</v>
      </c>
      <c r="F235" s="3">
        <f t="shared" si="27"/>
        <v>-64.502833333333328</v>
      </c>
      <c r="G235" s="1">
        <v>2371</v>
      </c>
      <c r="H235" s="11">
        <v>1233.6063750000001</v>
      </c>
      <c r="I235" s="1">
        <v>0</v>
      </c>
      <c r="J235" s="14">
        <v>1.21302</v>
      </c>
      <c r="K235" s="6">
        <v>0</v>
      </c>
      <c r="L235" s="18">
        <v>34.734043614264387</v>
      </c>
      <c r="M235" s="6">
        <v>0</v>
      </c>
      <c r="N235" s="7">
        <v>27.817214909566701</v>
      </c>
      <c r="O235" s="6">
        <v>0</v>
      </c>
      <c r="P235" s="27">
        <v>4.6017247735880122</v>
      </c>
      <c r="Q235" s="6">
        <v>0</v>
      </c>
      <c r="R235" s="48">
        <v>143.10069734962048</v>
      </c>
      <c r="S235" s="6">
        <v>0</v>
      </c>
      <c r="T235" s="5">
        <v>32.543332964973871</v>
      </c>
      <c r="U235" s="6">
        <v>0</v>
      </c>
      <c r="V235" s="9">
        <v>0</v>
      </c>
      <c r="W235" s="6">
        <v>0</v>
      </c>
      <c r="X235" s="23">
        <v>104.04044100525957</v>
      </c>
      <c r="Y235" s="6">
        <v>0</v>
      </c>
      <c r="Z235" s="27">
        <v>2.1767017888648956</v>
      </c>
      <c r="AA235" s="6">
        <v>0</v>
      </c>
      <c r="AB235" s="30"/>
      <c r="AC235" s="6"/>
      <c r="AD235" s="34"/>
      <c r="AE235" s="6"/>
      <c r="AG235" s="6"/>
      <c r="AI235" s="6"/>
    </row>
    <row r="236" spans="1:35">
      <c r="A236" s="1" t="s">
        <v>28</v>
      </c>
      <c r="B236" s="1" t="s">
        <v>46</v>
      </c>
      <c r="C236" s="1" t="s">
        <v>47</v>
      </c>
      <c r="D236" s="10">
        <v>4.2361111111111106E-2</v>
      </c>
      <c r="E236" s="3">
        <f t="shared" si="26"/>
        <v>-169.98983333333334</v>
      </c>
      <c r="F236" s="3">
        <f t="shared" si="27"/>
        <v>-64.502833333333328</v>
      </c>
      <c r="G236" s="1">
        <v>2371</v>
      </c>
      <c r="H236" s="11">
        <v>1326.9598840000001</v>
      </c>
      <c r="I236" s="1">
        <v>0</v>
      </c>
      <c r="J236" s="14">
        <v>1.1214999999999999</v>
      </c>
      <c r="K236" s="6">
        <v>0</v>
      </c>
      <c r="L236" s="18">
        <v>34.730475424429386</v>
      </c>
      <c r="M236" s="6">
        <v>0</v>
      </c>
      <c r="N236" s="7">
        <v>27.820635781695955</v>
      </c>
      <c r="O236" s="6">
        <v>0</v>
      </c>
      <c r="P236" s="27">
        <v>4.6099725753334422</v>
      </c>
      <c r="Q236" s="6">
        <v>0</v>
      </c>
      <c r="R236" s="48">
        <v>143.56981770198416</v>
      </c>
      <c r="S236" s="6">
        <v>0</v>
      </c>
      <c r="T236" s="5">
        <v>32.737636623545157</v>
      </c>
      <c r="U236" s="6">
        <v>0</v>
      </c>
      <c r="V236" s="9">
        <v>0</v>
      </c>
      <c r="W236" s="6">
        <v>0</v>
      </c>
      <c r="X236" s="23">
        <v>106.86977839808713</v>
      </c>
      <c r="Y236" s="6">
        <v>0</v>
      </c>
      <c r="Z236" s="27">
        <v>2.1983693633305261</v>
      </c>
      <c r="AA236" s="6">
        <v>0</v>
      </c>
      <c r="AB236" s="30"/>
      <c r="AC236" s="6"/>
      <c r="AD236" s="34"/>
      <c r="AE236" s="6"/>
      <c r="AG236" s="6"/>
      <c r="AI236" s="6"/>
    </row>
    <row r="237" spans="1:35">
      <c r="A237" s="1" t="s">
        <v>28</v>
      </c>
      <c r="B237" s="1" t="s">
        <v>46</v>
      </c>
      <c r="C237" s="1" t="s">
        <v>47</v>
      </c>
      <c r="D237" s="10">
        <v>4.2361111111111106E-2</v>
      </c>
      <c r="E237" s="3">
        <f t="shared" si="26"/>
        <v>-169.98983333333334</v>
      </c>
      <c r="F237" s="3">
        <f t="shared" si="27"/>
        <v>-64.502833333333328</v>
      </c>
      <c r="G237" s="1">
        <v>2371</v>
      </c>
      <c r="H237" s="11">
        <v>1479.1041250000001</v>
      </c>
      <c r="I237" s="1">
        <v>0</v>
      </c>
      <c r="J237" s="14">
        <v>0.98133599999999999</v>
      </c>
      <c r="K237" s="6">
        <v>0</v>
      </c>
      <c r="L237" s="18">
        <v>34.724213390514272</v>
      </c>
      <c r="M237" s="6">
        <v>0</v>
      </c>
      <c r="N237" s="7">
        <v>27.825017028934326</v>
      </c>
      <c r="O237" s="6">
        <v>0</v>
      </c>
      <c r="P237" s="27">
        <v>4.6029405565618307</v>
      </c>
      <c r="Q237" s="6">
        <v>0</v>
      </c>
      <c r="R237" s="48">
        <v>145.17480325984445</v>
      </c>
      <c r="S237" s="6">
        <v>0</v>
      </c>
      <c r="T237" s="5">
        <v>32.986230924156814</v>
      </c>
      <c r="U237" s="6">
        <v>0</v>
      </c>
      <c r="V237" s="9">
        <v>0</v>
      </c>
      <c r="W237" s="6">
        <v>0</v>
      </c>
      <c r="X237" s="23">
        <v>110.8947851365121</v>
      </c>
      <c r="Y237" s="6">
        <v>0</v>
      </c>
      <c r="Z237" s="27">
        <v>2.2075571470717703</v>
      </c>
      <c r="AA237" s="6">
        <v>0</v>
      </c>
      <c r="AB237" s="30"/>
      <c r="AC237" s="6"/>
      <c r="AD237" s="34">
        <v>4.8990295757575758E-4</v>
      </c>
      <c r="AE237" s="6">
        <v>0</v>
      </c>
      <c r="AF237" s="31">
        <v>0.58110511202434789</v>
      </c>
      <c r="AG237" s="6">
        <v>0</v>
      </c>
      <c r="AH237" s="9">
        <v>7.6863042176917258</v>
      </c>
      <c r="AI237" s="6">
        <v>0</v>
      </c>
    </row>
    <row r="238" spans="1:35">
      <c r="A238" s="1" t="s">
        <v>28</v>
      </c>
      <c r="B238" s="1" t="s">
        <v>46</v>
      </c>
      <c r="C238" s="1" t="s">
        <v>47</v>
      </c>
      <c r="D238" s="10">
        <v>4.2361111111111106E-2</v>
      </c>
      <c r="E238" s="3">
        <f t="shared" si="26"/>
        <v>-169.98983333333334</v>
      </c>
      <c r="F238" s="3">
        <f t="shared" si="27"/>
        <v>-64.502833333333328</v>
      </c>
      <c r="G238" s="1">
        <v>2371</v>
      </c>
      <c r="H238" s="11">
        <v>1522.8218919999999</v>
      </c>
      <c r="I238" s="1">
        <v>0</v>
      </c>
      <c r="J238" s="14">
        <v>0.95649499999999998</v>
      </c>
      <c r="K238" s="6">
        <v>0</v>
      </c>
      <c r="L238" s="18">
        <v>34.723981466739211</v>
      </c>
      <c r="M238" s="6">
        <v>0</v>
      </c>
      <c r="N238" s="7">
        <v>27.826472251966607</v>
      </c>
      <c r="O238" s="6">
        <v>0</v>
      </c>
      <c r="P238" s="27">
        <v>4.602000987979582</v>
      </c>
      <c r="Q238" s="6">
        <v>0</v>
      </c>
      <c r="R238" s="48">
        <v>145.44433258486794</v>
      </c>
      <c r="S238" s="6">
        <v>0</v>
      </c>
      <c r="T238" s="5">
        <v>33.056530029033581</v>
      </c>
      <c r="U238" s="6">
        <v>0</v>
      </c>
      <c r="V238" s="9">
        <v>0</v>
      </c>
      <c r="W238" s="6">
        <v>0</v>
      </c>
      <c r="X238" s="23">
        <v>111.88088456821589</v>
      </c>
      <c r="Y238" s="6">
        <v>0</v>
      </c>
      <c r="Z238" s="27">
        <v>2.2142014117792526</v>
      </c>
      <c r="AA238" s="6">
        <v>0</v>
      </c>
      <c r="AB238" s="30"/>
      <c r="AC238" s="6"/>
      <c r="AD238" s="34"/>
      <c r="AE238" s="6"/>
      <c r="AG238" s="6"/>
      <c r="AI238" s="6"/>
    </row>
    <row r="239" spans="1:35">
      <c r="A239" s="1" t="s">
        <v>28</v>
      </c>
      <c r="B239" s="1" t="s">
        <v>46</v>
      </c>
      <c r="C239" s="1" t="s">
        <v>47</v>
      </c>
      <c r="D239" s="10">
        <v>4.2361111111111106E-2</v>
      </c>
      <c r="E239" s="3">
        <f t="shared" si="26"/>
        <v>-169.98983333333334</v>
      </c>
      <c r="F239" s="3">
        <f t="shared" si="27"/>
        <v>-64.502833333333328</v>
      </c>
      <c r="G239" s="1">
        <v>2371</v>
      </c>
      <c r="H239" s="11">
        <v>1720.203683</v>
      </c>
      <c r="I239" s="1">
        <v>0</v>
      </c>
      <c r="J239" s="14">
        <v>0.81584500000000004</v>
      </c>
      <c r="K239" s="6">
        <v>0</v>
      </c>
      <c r="L239" s="18">
        <v>34.719450081808439</v>
      </c>
      <c r="M239" s="6">
        <v>0</v>
      </c>
      <c r="N239" s="7">
        <v>27.83196743401686</v>
      </c>
      <c r="O239" s="6">
        <v>0</v>
      </c>
      <c r="P239" s="27">
        <v>4.6246721801416104</v>
      </c>
      <c r="Q239" s="6">
        <v>0</v>
      </c>
      <c r="R239" s="48">
        <v>145.73336979253423</v>
      </c>
      <c r="S239" s="6">
        <v>0</v>
      </c>
      <c r="T239" s="5">
        <v>33.143208197214889</v>
      </c>
      <c r="U239" s="6">
        <v>0</v>
      </c>
      <c r="V239" s="9">
        <v>0</v>
      </c>
      <c r="W239" s="6">
        <v>0</v>
      </c>
      <c r="X239" s="23">
        <v>117.04456242215409</v>
      </c>
      <c r="Y239" s="6">
        <v>0</v>
      </c>
      <c r="Z239" s="27">
        <v>2.2250267365029543</v>
      </c>
      <c r="AA239" s="6">
        <v>0</v>
      </c>
      <c r="AB239" s="30"/>
      <c r="AC239" s="6"/>
      <c r="AD239" s="34"/>
      <c r="AE239" s="6"/>
      <c r="AG239" s="6"/>
      <c r="AI239" s="6"/>
    </row>
    <row r="240" spans="1:35">
      <c r="A240" s="1" t="s">
        <v>28</v>
      </c>
      <c r="B240" s="1" t="s">
        <v>46</v>
      </c>
      <c r="C240" s="1" t="s">
        <v>47</v>
      </c>
      <c r="D240" s="10">
        <v>4.2361111111111106E-2</v>
      </c>
      <c r="E240" s="3">
        <f t="shared" si="26"/>
        <v>-169.98983333333334</v>
      </c>
      <c r="F240" s="3">
        <f t="shared" si="27"/>
        <v>-64.502833333333328</v>
      </c>
      <c r="G240" s="1">
        <v>2371</v>
      </c>
      <c r="H240" s="11">
        <v>1916.7742780000001</v>
      </c>
      <c r="I240" s="1">
        <v>0</v>
      </c>
      <c r="J240" s="14">
        <v>0.67793800000000004</v>
      </c>
      <c r="K240" s="6">
        <v>0</v>
      </c>
      <c r="L240" s="18">
        <v>34.714330085429808</v>
      </c>
      <c r="M240" s="6">
        <v>0</v>
      </c>
      <c r="N240" s="7">
        <v>27.836552590432802</v>
      </c>
      <c r="O240" s="6">
        <v>0</v>
      </c>
      <c r="P240" s="27">
        <v>4.7037410999506006</v>
      </c>
      <c r="Q240" s="6">
        <v>0</v>
      </c>
      <c r="R240" s="48">
        <v>143.48904626432224</v>
      </c>
      <c r="S240" s="6">
        <v>0</v>
      </c>
      <c r="T240" s="5">
        <v>33.281419024193504</v>
      </c>
      <c r="U240" s="6">
        <v>0</v>
      </c>
      <c r="V240" s="9">
        <v>0</v>
      </c>
      <c r="W240" s="6">
        <v>0</v>
      </c>
      <c r="X240" s="23">
        <v>123.65981110672321</v>
      </c>
      <c r="Y240" s="6">
        <v>0</v>
      </c>
      <c r="Z240" s="27">
        <v>2.2408500115918928</v>
      </c>
      <c r="AA240" s="6">
        <v>0</v>
      </c>
      <c r="AB240" s="30"/>
      <c r="AC240" s="6"/>
      <c r="AD240" s="34"/>
      <c r="AE240" s="6"/>
      <c r="AG240" s="6"/>
      <c r="AI240" s="6"/>
    </row>
    <row r="241" spans="1:35">
      <c r="A241" s="1" t="s">
        <v>28</v>
      </c>
      <c r="B241" s="1" t="s">
        <v>46</v>
      </c>
      <c r="C241" s="1" t="s">
        <v>47</v>
      </c>
      <c r="D241" s="10">
        <v>4.2361111111111106E-2</v>
      </c>
      <c r="E241" s="3">
        <f t="shared" si="26"/>
        <v>-169.98983333333334</v>
      </c>
      <c r="F241" s="3">
        <f t="shared" si="27"/>
        <v>-64.502833333333328</v>
      </c>
      <c r="G241" s="1">
        <v>2371</v>
      </c>
      <c r="H241" s="11">
        <v>2112.4649319999999</v>
      </c>
      <c r="I241" s="1">
        <v>0</v>
      </c>
      <c r="J241" s="14">
        <v>0.60275500000000004</v>
      </c>
      <c r="K241" s="6">
        <v>0</v>
      </c>
      <c r="L241" s="18">
        <v>34.711172516133139</v>
      </c>
      <c r="M241" s="6">
        <v>0</v>
      </c>
      <c r="N241" s="7">
        <v>27.838649118056537</v>
      </c>
      <c r="O241" s="6">
        <v>0</v>
      </c>
      <c r="P241" s="27">
        <v>4.7282852050057631</v>
      </c>
      <c r="Q241" s="6">
        <v>0</v>
      </c>
      <c r="R241" s="48">
        <v>143.09847560542656</v>
      </c>
      <c r="S241" s="6">
        <v>0</v>
      </c>
      <c r="T241" s="5">
        <v>33.486588488102726</v>
      </c>
      <c r="U241" s="6">
        <v>0</v>
      </c>
      <c r="V241" s="9">
        <v>0</v>
      </c>
      <c r="W241" s="6">
        <v>0</v>
      </c>
      <c r="X241" s="23">
        <v>127.43010359734832</v>
      </c>
      <c r="Y241" s="6">
        <v>0</v>
      </c>
      <c r="Z241" s="27">
        <v>2.2416635108165543</v>
      </c>
      <c r="AA241" s="6">
        <v>0</v>
      </c>
      <c r="AB241" s="30"/>
      <c r="AC241" s="6"/>
      <c r="AD241" s="34"/>
      <c r="AE241" s="6"/>
      <c r="AG241" s="6"/>
      <c r="AI241" s="6"/>
    </row>
    <row r="242" spans="1:35">
      <c r="A242" s="1" t="s">
        <v>28</v>
      </c>
      <c r="B242" s="1" t="s">
        <v>46</v>
      </c>
      <c r="C242" s="1" t="s">
        <v>47</v>
      </c>
      <c r="D242" s="10">
        <v>4.2361111111111106E-2</v>
      </c>
      <c r="E242" s="3">
        <f t="shared" si="26"/>
        <v>-169.98983333333334</v>
      </c>
      <c r="F242" s="3">
        <f t="shared" si="27"/>
        <v>-64.502833333333328</v>
      </c>
      <c r="G242" s="1">
        <v>2371</v>
      </c>
      <c r="H242" s="11">
        <v>2260.4094610000002</v>
      </c>
      <c r="I242" s="1">
        <v>0</v>
      </c>
      <c r="J242" s="14">
        <v>0.579125</v>
      </c>
      <c r="K242" s="6">
        <v>0</v>
      </c>
      <c r="L242" s="18">
        <v>34.709388598621416</v>
      </c>
      <c r="M242" s="6">
        <v>0</v>
      </c>
      <c r="N242" s="7">
        <v>27.838654583975313</v>
      </c>
      <c r="O242" s="6">
        <v>0</v>
      </c>
      <c r="P242" s="27">
        <v>4.7414406224271364</v>
      </c>
      <c r="Q242" s="6">
        <v>0</v>
      </c>
      <c r="R242" s="48">
        <v>142.73521900868187</v>
      </c>
      <c r="S242" s="6">
        <v>0</v>
      </c>
      <c r="T242" s="5">
        <v>33.712284032915093</v>
      </c>
      <c r="U242" s="6">
        <v>0</v>
      </c>
      <c r="V242" s="9">
        <v>0</v>
      </c>
      <c r="W242" s="6">
        <v>0</v>
      </c>
      <c r="X242" s="23">
        <v>128.75286518284679</v>
      </c>
      <c r="Y242" s="6">
        <v>0</v>
      </c>
      <c r="Z242" s="27">
        <v>2.2474772543815296</v>
      </c>
      <c r="AA242" s="6">
        <v>0</v>
      </c>
      <c r="AB242" s="30"/>
      <c r="AC242" s="6"/>
      <c r="AD242" s="34"/>
      <c r="AE242" s="6"/>
      <c r="AG242" s="6"/>
      <c r="AI242" s="6"/>
    </row>
    <row r="243" spans="1:35">
      <c r="A243" s="1" t="s">
        <v>28</v>
      </c>
      <c r="B243" s="1" t="s">
        <v>46</v>
      </c>
      <c r="C243" s="1" t="s">
        <v>47</v>
      </c>
      <c r="D243" s="10">
        <v>4.2361111111111106E-2</v>
      </c>
      <c r="E243" s="3">
        <f t="shared" si="26"/>
        <v>-169.98983333333334</v>
      </c>
      <c r="F243" s="3">
        <f t="shared" si="27"/>
        <v>-64.502833333333328</v>
      </c>
      <c r="G243" s="1">
        <v>2371</v>
      </c>
      <c r="H243" s="11">
        <v>2308.7603749999998</v>
      </c>
      <c r="I243" s="1">
        <v>0</v>
      </c>
      <c r="J243" s="14">
        <v>0.57616900000000004</v>
      </c>
      <c r="K243" s="6">
        <v>0</v>
      </c>
      <c r="L243" s="18">
        <v>34.707426305990587</v>
      </c>
      <c r="M243" s="6">
        <v>0</v>
      </c>
      <c r="N243" s="7">
        <v>27.837253634710805</v>
      </c>
      <c r="O243" s="6">
        <v>0</v>
      </c>
      <c r="P243" s="27">
        <v>4.7229860036225926</v>
      </c>
      <c r="Q243" s="6">
        <v>0</v>
      </c>
      <c r="R243" s="48">
        <v>143.59132261042586</v>
      </c>
      <c r="S243" s="6">
        <v>0</v>
      </c>
      <c r="T243" s="5">
        <v>33.705978410149655</v>
      </c>
      <c r="U243" s="6">
        <v>0</v>
      </c>
      <c r="V243" s="9">
        <v>0</v>
      </c>
      <c r="W243" s="6">
        <v>0</v>
      </c>
      <c r="X243" s="23">
        <v>128.72629240171935</v>
      </c>
      <c r="Y243" s="6">
        <v>0</v>
      </c>
      <c r="Z243" s="27">
        <v>2.2532892298835652</v>
      </c>
      <c r="AA243" s="6">
        <v>0</v>
      </c>
      <c r="AB243" s="30"/>
      <c r="AC243" s="6"/>
      <c r="AD243" s="34">
        <v>4.2069821939393947E-3</v>
      </c>
      <c r="AE243" s="6">
        <v>0</v>
      </c>
      <c r="AF243" s="32">
        <v>0.41784232742696864</v>
      </c>
      <c r="AG243" s="6">
        <v>0</v>
      </c>
      <c r="AH243" s="9">
        <v>6.5227796572484094</v>
      </c>
      <c r="AI243" s="6">
        <v>0</v>
      </c>
    </row>
    <row r="244" spans="1:35">
      <c r="A244" s="1" t="s">
        <v>28</v>
      </c>
      <c r="B244" s="1" t="s">
        <v>48</v>
      </c>
      <c r="C244" s="1" t="s">
        <v>49</v>
      </c>
      <c r="D244" s="10">
        <v>0.64722222222222225</v>
      </c>
      <c r="E244" s="3">
        <f t="shared" ref="E244:E251" si="28">-(169+59.45/60)</f>
        <v>-169.99083333333334</v>
      </c>
      <c r="F244" s="3">
        <f t="shared" ref="F244:F251" si="29">-(59+22.06/60)</f>
        <v>-59.367666666666665</v>
      </c>
      <c r="G244" s="1">
        <v>4941</v>
      </c>
      <c r="H244" s="11">
        <v>0</v>
      </c>
      <c r="I244" s="1">
        <v>0</v>
      </c>
      <c r="J244" s="5">
        <v>4.5999999999999996</v>
      </c>
      <c r="K244" s="6">
        <v>0</v>
      </c>
      <c r="L244" s="18">
        <v>33.932703628635188</v>
      </c>
      <c r="M244" s="6">
        <v>0</v>
      </c>
      <c r="N244" s="7">
        <v>26.873856121084827</v>
      </c>
      <c r="O244" s="6">
        <v>0</v>
      </c>
      <c r="P244" s="27">
        <v>7.2353353773584921</v>
      </c>
      <c r="Q244" s="6">
        <v>0</v>
      </c>
      <c r="R244" s="48">
        <v>-1.1842996749647909</v>
      </c>
      <c r="S244" s="6">
        <v>0</v>
      </c>
      <c r="T244" s="5">
        <v>21.381048129103124</v>
      </c>
      <c r="U244" s="6">
        <v>0</v>
      </c>
      <c r="V244" s="9">
        <v>0.16</v>
      </c>
      <c r="W244" s="6">
        <v>0</v>
      </c>
      <c r="X244" s="23">
        <v>0</v>
      </c>
      <c r="Y244" s="6">
        <v>0</v>
      </c>
      <c r="Z244" s="27">
        <v>1.5017325076440649</v>
      </c>
      <c r="AA244" s="6">
        <v>0</v>
      </c>
      <c r="AB244" s="30">
        <v>0.443</v>
      </c>
      <c r="AC244" s="6">
        <v>0</v>
      </c>
      <c r="AD244" s="34">
        <v>0.42884311086753252</v>
      </c>
      <c r="AE244" s="6">
        <v>0</v>
      </c>
      <c r="AF244" s="32">
        <v>4.8381831592901774</v>
      </c>
      <c r="AG244" s="6">
        <v>0</v>
      </c>
      <c r="AH244" s="9">
        <v>55.547083843991068</v>
      </c>
      <c r="AI244" s="6">
        <v>0</v>
      </c>
    </row>
    <row r="245" spans="1:35">
      <c r="A245" s="1" t="s">
        <v>28</v>
      </c>
      <c r="B245" s="1" t="s">
        <v>48</v>
      </c>
      <c r="C245" s="1" t="s">
        <v>49</v>
      </c>
      <c r="D245" s="10">
        <v>0.64722222222222225</v>
      </c>
      <c r="E245" s="3">
        <f t="shared" si="28"/>
        <v>-169.99083333333334</v>
      </c>
      <c r="F245" s="3">
        <f t="shared" si="29"/>
        <v>-59.367666666666665</v>
      </c>
      <c r="G245" s="1">
        <v>4941</v>
      </c>
      <c r="H245" s="11">
        <v>9.8257434759999995</v>
      </c>
      <c r="I245" s="1">
        <v>0</v>
      </c>
      <c r="J245" s="14">
        <v>4.5052899999999996</v>
      </c>
      <c r="K245" s="6">
        <v>0</v>
      </c>
      <c r="L245" s="18">
        <v>33.929997621048237</v>
      </c>
      <c r="M245" s="6">
        <v>0</v>
      </c>
      <c r="N245" s="7">
        <v>26.881998072302167</v>
      </c>
      <c r="O245" s="6">
        <v>0</v>
      </c>
      <c r="P245" s="27">
        <v>7.2319904667328716</v>
      </c>
      <c r="Q245" s="6">
        <v>0</v>
      </c>
      <c r="R245" s="48">
        <v>-0.28572036356797526</v>
      </c>
      <c r="S245" s="6">
        <v>0</v>
      </c>
      <c r="T245" s="5">
        <v>21.489868833133855</v>
      </c>
      <c r="U245" s="6">
        <v>0</v>
      </c>
      <c r="V245" s="9">
        <v>0.17</v>
      </c>
      <c r="W245" s="6">
        <v>0</v>
      </c>
      <c r="X245" s="23">
        <v>0</v>
      </c>
      <c r="Y245" s="6">
        <v>0</v>
      </c>
      <c r="Z245" s="27">
        <v>1.4968892778600467</v>
      </c>
      <c r="AA245" s="6">
        <v>0</v>
      </c>
      <c r="AB245" s="30">
        <v>0.51300000000000001</v>
      </c>
      <c r="AC245" s="6">
        <v>0</v>
      </c>
      <c r="AD245" s="34">
        <v>0.41898220008831166</v>
      </c>
      <c r="AE245" s="6">
        <v>0</v>
      </c>
      <c r="AF245" s="32">
        <v>4.7350027548735403</v>
      </c>
      <c r="AG245" s="6">
        <v>0</v>
      </c>
      <c r="AH245" s="9">
        <v>61.796040261559021</v>
      </c>
      <c r="AI245" s="6">
        <v>0</v>
      </c>
    </row>
    <row r="246" spans="1:35">
      <c r="A246" s="1" t="s">
        <v>28</v>
      </c>
      <c r="B246" s="1" t="s">
        <v>48</v>
      </c>
      <c r="C246" s="1" t="s">
        <v>49</v>
      </c>
      <c r="D246" s="10">
        <v>0.64722222222222225</v>
      </c>
      <c r="E246" s="3">
        <f t="shared" si="28"/>
        <v>-169.99083333333334</v>
      </c>
      <c r="F246" s="3">
        <f t="shared" si="29"/>
        <v>-59.367666666666665</v>
      </c>
      <c r="G246" s="1">
        <v>4941</v>
      </c>
      <c r="H246" s="11">
        <v>21.170476579999999</v>
      </c>
      <c r="I246" s="1">
        <v>0</v>
      </c>
      <c r="J246" s="14">
        <v>4.5184800000000003</v>
      </c>
      <c r="K246" s="6">
        <v>0</v>
      </c>
      <c r="L246" s="18">
        <v>33.932187348259014</v>
      </c>
      <c r="M246" s="6">
        <v>0</v>
      </c>
      <c r="N246" s="7">
        <v>26.88231008611092</v>
      </c>
      <c r="O246" s="6">
        <v>0</v>
      </c>
      <c r="P246" s="27">
        <v>7.2190704568023838</v>
      </c>
      <c r="Q246" s="6">
        <v>0</v>
      </c>
      <c r="R246" s="48">
        <v>0.18267029753189945</v>
      </c>
      <c r="S246" s="6">
        <v>0</v>
      </c>
      <c r="T246" s="5">
        <v>21.495470533254185</v>
      </c>
      <c r="U246" s="6">
        <v>0</v>
      </c>
      <c r="V246" s="9">
        <v>0.17</v>
      </c>
      <c r="W246" s="6">
        <v>0</v>
      </c>
      <c r="X246" s="23">
        <v>0</v>
      </c>
      <c r="Y246" s="6">
        <v>0</v>
      </c>
      <c r="Z246" s="27">
        <v>1.4870570890060182</v>
      </c>
      <c r="AA246" s="6">
        <v>0</v>
      </c>
      <c r="AB246" s="30">
        <v>0.48599999999999999</v>
      </c>
      <c r="AC246" s="6">
        <v>0</v>
      </c>
      <c r="AD246" s="34">
        <v>0.41777816674458884</v>
      </c>
      <c r="AE246" s="6">
        <v>0</v>
      </c>
      <c r="AF246" s="32">
        <v>4.7789116614030256</v>
      </c>
      <c r="AG246" s="6">
        <v>0</v>
      </c>
      <c r="AH246" s="9">
        <v>61.396908803202393</v>
      </c>
      <c r="AI246" s="6">
        <v>0</v>
      </c>
    </row>
    <row r="247" spans="1:35">
      <c r="A247" s="1" t="s">
        <v>28</v>
      </c>
      <c r="B247" s="1" t="s">
        <v>48</v>
      </c>
      <c r="C247" s="1" t="s">
        <v>49</v>
      </c>
      <c r="D247" s="10">
        <v>0.64722222222222225</v>
      </c>
      <c r="E247" s="3">
        <f t="shared" si="28"/>
        <v>-169.99083333333334</v>
      </c>
      <c r="F247" s="3">
        <f t="shared" si="29"/>
        <v>-59.367666666666665</v>
      </c>
      <c r="G247" s="1">
        <v>4941</v>
      </c>
      <c r="H247" s="11">
        <v>30.2721561</v>
      </c>
      <c r="I247" s="1">
        <v>0</v>
      </c>
      <c r="J247" s="14">
        <v>4.5348100000000002</v>
      </c>
      <c r="K247" s="6">
        <v>0</v>
      </c>
      <c r="L247" s="18">
        <v>33.931439634036501</v>
      </c>
      <c r="M247" s="6">
        <v>0</v>
      </c>
      <c r="N247" s="7">
        <v>26.879947180392946</v>
      </c>
      <c r="O247" s="6">
        <v>0</v>
      </c>
      <c r="P247" s="27">
        <v>7.2329155412115211</v>
      </c>
      <c r="Q247" s="6">
        <v>0</v>
      </c>
      <c r="R247" s="48">
        <v>-0.56215773786385625</v>
      </c>
      <c r="S247" s="6">
        <v>0</v>
      </c>
      <c r="T247" s="5">
        <v>21.444200735923094</v>
      </c>
      <c r="U247" s="6">
        <v>0</v>
      </c>
      <c r="V247" s="9">
        <v>0.16</v>
      </c>
      <c r="W247" s="6">
        <v>0</v>
      </c>
      <c r="X247" s="23">
        <v>0</v>
      </c>
      <c r="Y247" s="6">
        <v>0</v>
      </c>
      <c r="Z247" s="27">
        <v>1.5121126336734512</v>
      </c>
      <c r="AA247" s="6">
        <v>0</v>
      </c>
      <c r="AB247" s="30">
        <v>0.47499999999999998</v>
      </c>
      <c r="AC247" s="6">
        <v>0</v>
      </c>
      <c r="AD247" s="34">
        <v>0.40447332650562778</v>
      </c>
      <c r="AE247" s="6">
        <v>0</v>
      </c>
      <c r="AF247" s="32">
        <v>5.0942983301216263</v>
      </c>
      <c r="AG247" s="6">
        <v>0</v>
      </c>
      <c r="AH247" s="9">
        <v>60.671685301176616</v>
      </c>
      <c r="AI247" s="6">
        <v>0</v>
      </c>
    </row>
    <row r="248" spans="1:35">
      <c r="A248" s="1" t="s">
        <v>28</v>
      </c>
      <c r="B248" s="1" t="s">
        <v>48</v>
      </c>
      <c r="C248" s="1" t="s">
        <v>49</v>
      </c>
      <c r="D248" s="10">
        <v>0.64722222222222225</v>
      </c>
      <c r="E248" s="3">
        <f t="shared" si="28"/>
        <v>-169.99083333333334</v>
      </c>
      <c r="F248" s="3">
        <f t="shared" si="29"/>
        <v>-59.367666666666665</v>
      </c>
      <c r="G248" s="1">
        <v>4941</v>
      </c>
      <c r="H248" s="11">
        <v>50.266891540000003</v>
      </c>
      <c r="I248" s="1">
        <v>0</v>
      </c>
      <c r="J248" s="14">
        <v>4.5013699999999996</v>
      </c>
      <c r="K248" s="6">
        <v>0</v>
      </c>
      <c r="L248" s="18">
        <v>33.929534754719498</v>
      </c>
      <c r="M248" s="6">
        <v>0</v>
      </c>
      <c r="N248" s="7">
        <v>26.882054124299884</v>
      </c>
      <c r="O248" s="6">
        <v>0</v>
      </c>
      <c r="P248" s="27">
        <v>7.2527090119165845</v>
      </c>
      <c r="Q248" s="6">
        <v>0</v>
      </c>
      <c r="R248" s="48">
        <v>-1.1788294070798884</v>
      </c>
      <c r="S248" s="6">
        <v>0</v>
      </c>
      <c r="T248" s="5">
        <v>21.527516958431029</v>
      </c>
      <c r="U248" s="6">
        <v>0</v>
      </c>
      <c r="V248" s="9">
        <v>0.18</v>
      </c>
      <c r="W248" s="6">
        <v>0</v>
      </c>
      <c r="X248" s="23">
        <v>0</v>
      </c>
      <c r="Y248" s="6">
        <v>0</v>
      </c>
      <c r="Z248" s="27">
        <v>1.5172341861666463</v>
      </c>
      <c r="AA248" s="6">
        <v>0</v>
      </c>
      <c r="AB248" s="30">
        <v>0.50800000000000001</v>
      </c>
      <c r="AC248" s="6">
        <v>0</v>
      </c>
      <c r="AD248" s="34">
        <v>0.40606839889523821</v>
      </c>
      <c r="AE248" s="6">
        <v>0</v>
      </c>
      <c r="AF248" s="32">
        <v>4.9597313934277976</v>
      </c>
      <c r="AG248" s="6">
        <v>0</v>
      </c>
      <c r="AH248" s="9">
        <v>48.11925891236902</v>
      </c>
      <c r="AI248" s="6">
        <v>0</v>
      </c>
    </row>
    <row r="249" spans="1:35">
      <c r="A249" s="1" t="s">
        <v>28</v>
      </c>
      <c r="B249" s="1" t="s">
        <v>48</v>
      </c>
      <c r="C249" s="1" t="s">
        <v>49</v>
      </c>
      <c r="D249" s="10">
        <v>0.64722222222222225</v>
      </c>
      <c r="E249" s="3">
        <f t="shared" si="28"/>
        <v>-169.99083333333334</v>
      </c>
      <c r="F249" s="3">
        <f t="shared" si="29"/>
        <v>-59.367666666666665</v>
      </c>
      <c r="G249" s="1">
        <v>4941</v>
      </c>
      <c r="H249" s="11">
        <v>75.067431209999995</v>
      </c>
      <c r="I249" s="1">
        <v>0</v>
      </c>
      <c r="J249" s="14">
        <v>2.5327700000000002</v>
      </c>
      <c r="K249" s="6">
        <v>0</v>
      </c>
      <c r="L249" s="18">
        <v>33.944827670262981</v>
      </c>
      <c r="M249" s="6">
        <v>0</v>
      </c>
      <c r="N249" s="7">
        <v>27.083410134226142</v>
      </c>
      <c r="O249" s="6">
        <v>0</v>
      </c>
      <c r="P249" s="27">
        <v>7.2752309334657408</v>
      </c>
      <c r="Q249" s="6">
        <v>0</v>
      </c>
      <c r="R249" s="48">
        <v>13.955237340730605</v>
      </c>
      <c r="S249" s="6">
        <v>0</v>
      </c>
      <c r="T249" s="5">
        <v>26.3255350814667</v>
      </c>
      <c r="U249" s="6">
        <v>0</v>
      </c>
      <c r="V249" s="9">
        <v>0.16</v>
      </c>
      <c r="W249" s="6">
        <v>0</v>
      </c>
      <c r="X249" s="23">
        <v>10.338520665790789</v>
      </c>
      <c r="Y249" s="6">
        <v>0</v>
      </c>
      <c r="Z249" s="27">
        <v>1.8883850924757848</v>
      </c>
      <c r="AA249" s="6">
        <v>0</v>
      </c>
      <c r="AB249" s="30">
        <v>0.34</v>
      </c>
      <c r="AC249" s="6">
        <v>0</v>
      </c>
      <c r="AD249" s="34">
        <v>0.13190620145800866</v>
      </c>
      <c r="AE249" s="6">
        <v>0</v>
      </c>
      <c r="AF249" s="32">
        <v>5.1057076304067772</v>
      </c>
      <c r="AG249" s="6">
        <v>0</v>
      </c>
      <c r="AH249" s="9">
        <v>37.140117212458321</v>
      </c>
      <c r="AI249" s="6">
        <v>0</v>
      </c>
    </row>
    <row r="250" spans="1:35">
      <c r="A250" s="1" t="s">
        <v>28</v>
      </c>
      <c r="B250" s="1" t="s">
        <v>48</v>
      </c>
      <c r="C250" s="1" t="s">
        <v>49</v>
      </c>
      <c r="D250" s="10">
        <v>0.64722222222222225</v>
      </c>
      <c r="E250" s="3">
        <f t="shared" si="28"/>
        <v>-169.99083333333334</v>
      </c>
      <c r="F250" s="3">
        <f t="shared" si="29"/>
        <v>-59.367666666666665</v>
      </c>
      <c r="G250" s="1">
        <v>4941</v>
      </c>
      <c r="H250" s="11">
        <v>99.605547189999996</v>
      </c>
      <c r="I250" s="1">
        <v>0</v>
      </c>
      <c r="J250" s="14">
        <v>2.3635100000000002</v>
      </c>
      <c r="K250" s="6">
        <v>0</v>
      </c>
      <c r="L250" s="18">
        <v>33.941907868321714</v>
      </c>
      <c r="M250" s="6">
        <v>0</v>
      </c>
      <c r="N250" s="7">
        <v>27.095097724381276</v>
      </c>
      <c r="O250" s="6">
        <v>0</v>
      </c>
      <c r="P250" s="27">
        <v>7.2916228649453831</v>
      </c>
      <c r="Q250" s="6">
        <v>0</v>
      </c>
      <c r="R250" s="48">
        <v>14.687306510958763</v>
      </c>
      <c r="S250" s="6">
        <v>0</v>
      </c>
      <c r="T250" s="5">
        <v>26.714913742846154</v>
      </c>
      <c r="U250" s="6">
        <v>0</v>
      </c>
      <c r="V250" s="9">
        <v>0.2</v>
      </c>
      <c r="W250" s="6">
        <v>0</v>
      </c>
      <c r="X250" s="23">
        <v>12.376315814990592</v>
      </c>
      <c r="Y250" s="6">
        <v>0</v>
      </c>
      <c r="Z250" s="27">
        <v>1.8774154506437339</v>
      </c>
      <c r="AA250" s="6">
        <v>0</v>
      </c>
      <c r="AB250" s="30">
        <v>0.23200000000000001</v>
      </c>
      <c r="AC250" s="6">
        <v>0</v>
      </c>
      <c r="AD250" s="34">
        <v>7.8064312116666687E-2</v>
      </c>
      <c r="AE250" s="6">
        <v>0</v>
      </c>
      <c r="AF250" s="32">
        <v>4.2451389151926069</v>
      </c>
      <c r="AG250" s="6">
        <v>0</v>
      </c>
      <c r="AH250" s="9">
        <v>34.065014460064198</v>
      </c>
      <c r="AI250" s="6">
        <v>0</v>
      </c>
    </row>
    <row r="251" spans="1:35">
      <c r="A251" s="1" t="s">
        <v>28</v>
      </c>
      <c r="B251" s="1" t="s">
        <v>48</v>
      </c>
      <c r="C251" s="1" t="s">
        <v>49</v>
      </c>
      <c r="D251" s="10">
        <v>0.64722222222222225</v>
      </c>
      <c r="E251" s="3">
        <f t="shared" si="28"/>
        <v>-169.99083333333334</v>
      </c>
      <c r="F251" s="3">
        <f t="shared" si="29"/>
        <v>-59.367666666666665</v>
      </c>
      <c r="G251" s="1">
        <v>4941</v>
      </c>
      <c r="H251" s="11">
        <v>123.0497148</v>
      </c>
      <c r="I251" s="1">
        <v>0</v>
      </c>
      <c r="J251" s="14">
        <v>2.30525</v>
      </c>
      <c r="K251" s="6">
        <v>0</v>
      </c>
      <c r="L251" s="18">
        <v>33.954655585812695</v>
      </c>
      <c r="M251" s="6">
        <v>0</v>
      </c>
      <c r="N251" s="7">
        <v>27.110041090000095</v>
      </c>
      <c r="O251" s="6">
        <v>0</v>
      </c>
      <c r="P251" s="27">
        <v>7.2303224925521352</v>
      </c>
      <c r="Q251" s="6">
        <v>0</v>
      </c>
      <c r="R251" s="48">
        <v>17.898883620628055</v>
      </c>
      <c r="S251" s="6">
        <v>0</v>
      </c>
      <c r="T251" s="5">
        <v>27.309650483916339</v>
      </c>
      <c r="U251" s="6">
        <v>0</v>
      </c>
      <c r="V251" s="9">
        <v>0.3</v>
      </c>
      <c r="W251" s="6">
        <v>0</v>
      </c>
      <c r="X251" s="23">
        <v>12.967541572169813</v>
      </c>
      <c r="Y251" s="6">
        <v>0</v>
      </c>
      <c r="Z251" s="27">
        <v>1.8473198533363759</v>
      </c>
      <c r="AA251" s="6">
        <v>0</v>
      </c>
      <c r="AB251" s="30">
        <v>0.14199999999999999</v>
      </c>
      <c r="AC251" s="6">
        <v>0</v>
      </c>
      <c r="AD251" s="34">
        <v>4.8758424212121211E-2</v>
      </c>
      <c r="AE251" s="6">
        <v>0</v>
      </c>
      <c r="AF251" s="32">
        <v>4.1440708662748484</v>
      </c>
      <c r="AG251" s="6">
        <v>0</v>
      </c>
      <c r="AH251" s="9">
        <v>28.872801378999409</v>
      </c>
      <c r="AI251" s="6">
        <v>0</v>
      </c>
    </row>
    <row r="252" spans="1:35">
      <c r="A252" s="1" t="s">
        <v>28</v>
      </c>
      <c r="B252" s="1" t="s">
        <v>48</v>
      </c>
      <c r="C252" s="1" t="s">
        <v>49</v>
      </c>
      <c r="D252" s="10">
        <v>0.31111111111111112</v>
      </c>
      <c r="E252" s="3">
        <f t="shared" ref="E252:E260" si="30">-(169+59.73/60)</f>
        <v>-169.99549999999999</v>
      </c>
      <c r="F252" s="3">
        <f t="shared" ref="F252:F260" si="31">-(59+21.97/60)</f>
        <v>-59.366166666666665</v>
      </c>
      <c r="G252" s="1">
        <v>4953</v>
      </c>
      <c r="H252" s="11">
        <v>148.40866750000001</v>
      </c>
      <c r="I252" s="1">
        <v>0</v>
      </c>
      <c r="J252" s="14">
        <v>1.8504</v>
      </c>
      <c r="K252" s="6">
        <v>0</v>
      </c>
      <c r="L252" s="18">
        <v>33.918444061558468</v>
      </c>
      <c r="M252" s="6">
        <v>0</v>
      </c>
      <c r="N252" s="7">
        <v>27.116568238630862</v>
      </c>
      <c r="O252" s="6">
        <v>0</v>
      </c>
      <c r="P252" s="27">
        <v>7.4109494041708048</v>
      </c>
      <c r="Q252" s="6">
        <v>0</v>
      </c>
      <c r="R252" s="48">
        <v>13.900194486554653</v>
      </c>
      <c r="S252" s="6">
        <v>0</v>
      </c>
      <c r="T252" s="5">
        <v>27.539245450272919</v>
      </c>
      <c r="U252" s="6">
        <v>0</v>
      </c>
      <c r="V252" s="9">
        <v>0.26</v>
      </c>
      <c r="W252" s="6">
        <v>0</v>
      </c>
      <c r="X252" s="23">
        <v>14.449824036296238</v>
      </c>
      <c r="Y252" s="6">
        <v>0</v>
      </c>
      <c r="Z252" s="27">
        <v>1.8375931244828689</v>
      </c>
      <c r="AA252" s="6">
        <v>0</v>
      </c>
      <c r="AB252" s="30">
        <v>0.107</v>
      </c>
      <c r="AC252" s="6">
        <v>0</v>
      </c>
      <c r="AD252" s="34">
        <v>2.149817842666667E-2</v>
      </c>
      <c r="AE252" s="6">
        <v>0</v>
      </c>
      <c r="AF252" s="32">
        <v>3.4207402544574212</v>
      </c>
      <c r="AG252" s="6">
        <v>0</v>
      </c>
      <c r="AH252" s="9">
        <v>32.613633436749986</v>
      </c>
      <c r="AI252" s="6">
        <v>0</v>
      </c>
    </row>
    <row r="253" spans="1:35">
      <c r="A253" s="1" t="s">
        <v>28</v>
      </c>
      <c r="B253" s="1" t="s">
        <v>48</v>
      </c>
      <c r="C253" s="1" t="s">
        <v>49</v>
      </c>
      <c r="D253" s="10">
        <v>0.31111111111111112</v>
      </c>
      <c r="E253" s="3">
        <f t="shared" si="30"/>
        <v>-169.99549999999999</v>
      </c>
      <c r="F253" s="3">
        <f t="shared" si="31"/>
        <v>-59.366166666666665</v>
      </c>
      <c r="G253" s="1">
        <v>4953</v>
      </c>
      <c r="H253" s="11">
        <v>198.05818869999999</v>
      </c>
      <c r="I253" s="1">
        <v>0</v>
      </c>
      <c r="J253" s="14">
        <v>1.7639</v>
      </c>
      <c r="K253" s="6">
        <v>0</v>
      </c>
      <c r="L253" s="18">
        <v>33.930015423619118</v>
      </c>
      <c r="M253" s="6">
        <v>0</v>
      </c>
      <c r="N253" s="7">
        <v>27.132297368369564</v>
      </c>
      <c r="O253" s="6">
        <v>0</v>
      </c>
      <c r="P253" s="27">
        <v>7.3896854021847069</v>
      </c>
      <c r="Q253" s="6">
        <v>0</v>
      </c>
      <c r="R253" s="48">
        <v>15.589040075318394</v>
      </c>
      <c r="S253" s="6">
        <v>0</v>
      </c>
      <c r="T253" s="5">
        <v>28.048189430286772</v>
      </c>
      <c r="U253" s="6">
        <v>0</v>
      </c>
      <c r="V253" s="9">
        <v>0.28999999999999998</v>
      </c>
      <c r="W253" s="6">
        <v>0</v>
      </c>
      <c r="X253" s="23">
        <v>15.43427782321961</v>
      </c>
      <c r="Y253" s="6">
        <v>0</v>
      </c>
      <c r="Z253" s="27">
        <v>1.8728543819643781</v>
      </c>
      <c r="AA253" s="6">
        <v>0</v>
      </c>
      <c r="AB253" s="30">
        <v>5.7000000000000002E-2</v>
      </c>
      <c r="AC253" s="6">
        <v>0</v>
      </c>
      <c r="AD253" s="34">
        <v>1.5409778622060607E-2</v>
      </c>
      <c r="AE253" s="6">
        <v>0</v>
      </c>
      <c r="AF253" s="32">
        <v>2.8743161431264288</v>
      </c>
      <c r="AG253" s="6">
        <v>0</v>
      </c>
      <c r="AH253" s="9">
        <v>28.068299454104558</v>
      </c>
      <c r="AI253" s="6">
        <v>0</v>
      </c>
    </row>
    <row r="254" spans="1:35">
      <c r="A254" s="1" t="s">
        <v>28</v>
      </c>
      <c r="B254" s="1" t="s">
        <v>48</v>
      </c>
      <c r="C254" s="1" t="s">
        <v>49</v>
      </c>
      <c r="D254" s="10">
        <v>0.31111111111111112</v>
      </c>
      <c r="E254" s="3">
        <f t="shared" si="30"/>
        <v>-169.99549999999999</v>
      </c>
      <c r="F254" s="3">
        <f t="shared" si="31"/>
        <v>-59.366166666666665</v>
      </c>
      <c r="G254" s="1">
        <v>4953</v>
      </c>
      <c r="H254" s="11">
        <v>297.37558769999998</v>
      </c>
      <c r="I254" s="1">
        <v>0</v>
      </c>
      <c r="J254" s="14">
        <v>2.57646</v>
      </c>
      <c r="K254" s="6">
        <v>0</v>
      </c>
      <c r="L254" s="18">
        <v>34.120658068186131</v>
      </c>
      <c r="M254" s="6">
        <v>0</v>
      </c>
      <c r="N254" s="7">
        <v>27.220299015112914</v>
      </c>
      <c r="O254" s="6">
        <v>0</v>
      </c>
      <c r="P254" s="27">
        <v>6.1085698857994046</v>
      </c>
      <c r="Q254" s="6">
        <v>0</v>
      </c>
      <c r="R254" s="48">
        <v>65.265318493398297</v>
      </c>
      <c r="S254" s="6">
        <v>0</v>
      </c>
      <c r="T254" s="5">
        <v>31.46110492148987</v>
      </c>
      <c r="U254" s="6">
        <v>0</v>
      </c>
      <c r="V254" s="9">
        <v>0</v>
      </c>
      <c r="W254" s="6">
        <v>0</v>
      </c>
      <c r="X254" s="23">
        <v>27.671779072486494</v>
      </c>
      <c r="Y254" s="6">
        <v>0</v>
      </c>
      <c r="Z254" s="27">
        <v>2.0882340769242207</v>
      </c>
      <c r="AA254" s="6">
        <v>0</v>
      </c>
      <c r="AB254" s="30"/>
      <c r="AC254" s="6"/>
      <c r="AD254" s="34">
        <v>5.1515911975757575E-3</v>
      </c>
      <c r="AE254" s="6">
        <v>0</v>
      </c>
      <c r="AF254" s="32">
        <v>1.793108007773353</v>
      </c>
      <c r="AG254" s="6">
        <v>0</v>
      </c>
      <c r="AH254" s="9">
        <v>21.439800859502032</v>
      </c>
      <c r="AI254" s="6">
        <v>0</v>
      </c>
    </row>
    <row r="255" spans="1:35">
      <c r="A255" s="1" t="s">
        <v>28</v>
      </c>
      <c r="B255" s="1" t="s">
        <v>48</v>
      </c>
      <c r="C255" s="1" t="s">
        <v>49</v>
      </c>
      <c r="D255" s="10">
        <v>0.31111111111111112</v>
      </c>
      <c r="E255" s="3">
        <f t="shared" si="30"/>
        <v>-169.99549999999999</v>
      </c>
      <c r="F255" s="3">
        <f t="shared" si="31"/>
        <v>-59.366166666666665</v>
      </c>
      <c r="G255" s="1">
        <v>4953</v>
      </c>
      <c r="H255" s="11">
        <v>395.57520310000001</v>
      </c>
      <c r="I255" s="1">
        <v>0</v>
      </c>
      <c r="J255" s="14">
        <v>2.09883</v>
      </c>
      <c r="K255" s="6">
        <v>0</v>
      </c>
      <c r="L255" s="18">
        <v>34.172426264882866</v>
      </c>
      <c r="M255" s="6">
        <v>0</v>
      </c>
      <c r="N255" s="7">
        <v>27.300905728041243</v>
      </c>
      <c r="O255" s="6">
        <v>0</v>
      </c>
      <c r="P255" s="27">
        <v>5.7914142750744801</v>
      </c>
      <c r="Q255" s="6">
        <v>0</v>
      </c>
      <c r="R255" s="48">
        <v>83.431019180810551</v>
      </c>
      <c r="S255" s="6">
        <v>0</v>
      </c>
      <c r="T255" s="5">
        <v>32.985558827394001</v>
      </c>
      <c r="U255" s="6">
        <v>0</v>
      </c>
      <c r="V255" s="9">
        <v>0</v>
      </c>
      <c r="W255" s="6">
        <v>0</v>
      </c>
      <c r="X255" s="23">
        <v>37.430948648470462</v>
      </c>
      <c r="Y255" s="6">
        <v>0</v>
      </c>
      <c r="Z255" s="27">
        <v>2.1943295847959687</v>
      </c>
      <c r="AA255" s="6">
        <v>0</v>
      </c>
      <c r="AB255" s="30"/>
      <c r="AC255" s="6"/>
      <c r="AD255" s="34">
        <v>4.0028401071515148E-3</v>
      </c>
      <c r="AE255" s="6">
        <v>0</v>
      </c>
      <c r="AF255" s="32">
        <v>1.617314074645791</v>
      </c>
      <c r="AG255" s="6">
        <v>0</v>
      </c>
      <c r="AH255" s="9">
        <v>19.146106694358505</v>
      </c>
      <c r="AI255" s="6">
        <v>0</v>
      </c>
    </row>
    <row r="256" spans="1:35">
      <c r="A256" s="1" t="s">
        <v>28</v>
      </c>
      <c r="B256" s="1" t="s">
        <v>48</v>
      </c>
      <c r="C256" s="1" t="s">
        <v>49</v>
      </c>
      <c r="D256" s="10">
        <v>0.31111111111111112</v>
      </c>
      <c r="E256" s="3">
        <f t="shared" si="30"/>
        <v>-169.99549999999999</v>
      </c>
      <c r="F256" s="3">
        <f t="shared" si="31"/>
        <v>-59.366166666666665</v>
      </c>
      <c r="G256" s="1">
        <v>4953</v>
      </c>
      <c r="H256" s="11">
        <v>494.91584710000001</v>
      </c>
      <c r="I256" s="1">
        <v>0</v>
      </c>
      <c r="J256" s="14">
        <v>2.5159899999999999</v>
      </c>
      <c r="K256" s="6">
        <v>0</v>
      </c>
      <c r="L256" s="18">
        <v>34.319333411223887</v>
      </c>
      <c r="M256" s="6">
        <v>0</v>
      </c>
      <c r="N256" s="7">
        <v>27.384290339119389</v>
      </c>
      <c r="O256" s="6">
        <v>0</v>
      </c>
      <c r="P256" s="27">
        <v>4.780612214498511</v>
      </c>
      <c r="Q256" s="6">
        <v>0</v>
      </c>
      <c r="R256" s="48">
        <v>124.61591763409024</v>
      </c>
      <c r="S256" s="6">
        <v>0</v>
      </c>
      <c r="T256" s="5">
        <v>34.936958000079066</v>
      </c>
      <c r="U256" s="6">
        <v>0</v>
      </c>
      <c r="V256" s="9">
        <v>0</v>
      </c>
      <c r="W256" s="6">
        <v>0</v>
      </c>
      <c r="X256" s="23">
        <v>49.956754161067565</v>
      </c>
      <c r="Y256" s="6">
        <v>0</v>
      </c>
      <c r="Z256" s="27">
        <v>2.340275142979622</v>
      </c>
      <c r="AA256" s="6">
        <v>0</v>
      </c>
      <c r="AB256" s="30"/>
      <c r="AC256" s="6"/>
      <c r="AD256" s="34">
        <v>2.6157012863030306E-3</v>
      </c>
      <c r="AE256" s="6">
        <v>0</v>
      </c>
      <c r="AF256" s="32">
        <v>1.4553179676599932</v>
      </c>
      <c r="AG256" s="6">
        <v>0</v>
      </c>
      <c r="AH256" s="9">
        <v>15.641861997401589</v>
      </c>
      <c r="AI256" s="6">
        <v>0</v>
      </c>
    </row>
    <row r="257" spans="1:35">
      <c r="A257" s="1" t="s">
        <v>28</v>
      </c>
      <c r="B257" s="1" t="s">
        <v>48</v>
      </c>
      <c r="C257" s="1" t="s">
        <v>49</v>
      </c>
      <c r="D257" s="10">
        <v>0.31111111111111112</v>
      </c>
      <c r="E257" s="3">
        <f t="shared" si="30"/>
        <v>-169.99549999999999</v>
      </c>
      <c r="F257" s="3">
        <f t="shared" si="31"/>
        <v>-59.366166666666665</v>
      </c>
      <c r="G257" s="1">
        <v>4953</v>
      </c>
      <c r="H257" s="11">
        <v>594.21952269999997</v>
      </c>
      <c r="I257" s="1">
        <v>0</v>
      </c>
      <c r="J257" s="14">
        <v>2.5372400000000002</v>
      </c>
      <c r="K257" s="6">
        <v>0</v>
      </c>
      <c r="L257" s="18">
        <v>34.41569711369285</v>
      </c>
      <c r="M257" s="6">
        <v>0</v>
      </c>
      <c r="N257" s="7">
        <v>27.459542946700594</v>
      </c>
      <c r="O257" s="6">
        <v>0</v>
      </c>
      <c r="P257" s="27">
        <v>4.3328026315789483</v>
      </c>
      <c r="Q257" s="6">
        <v>0</v>
      </c>
      <c r="R257" s="48">
        <v>144.20743277124808</v>
      </c>
      <c r="S257" s="6">
        <v>0</v>
      </c>
      <c r="T257" s="5">
        <v>35.872013190988746</v>
      </c>
      <c r="U257" s="6">
        <v>0</v>
      </c>
      <c r="V257" s="9">
        <v>0</v>
      </c>
      <c r="W257" s="6">
        <v>0</v>
      </c>
      <c r="X257" s="23">
        <v>59.751600376102665</v>
      </c>
      <c r="Y257" s="6">
        <v>0</v>
      </c>
      <c r="Z257" s="27">
        <v>2.4057516897485782</v>
      </c>
      <c r="AA257" s="6">
        <v>0</v>
      </c>
      <c r="AB257" s="30"/>
      <c r="AC257" s="6"/>
      <c r="AD257" s="34">
        <v>1.6493082482424244E-3</v>
      </c>
      <c r="AE257" s="6">
        <v>0</v>
      </c>
      <c r="AF257" s="32">
        <v>1.3197035796223184</v>
      </c>
      <c r="AG257" s="6">
        <v>0</v>
      </c>
      <c r="AH257" s="9">
        <v>24.458217726559464</v>
      </c>
      <c r="AI257" s="6">
        <v>0</v>
      </c>
    </row>
    <row r="258" spans="1:35">
      <c r="A258" s="1" t="s">
        <v>28</v>
      </c>
      <c r="B258" s="1" t="s">
        <v>48</v>
      </c>
      <c r="C258" s="1" t="s">
        <v>49</v>
      </c>
      <c r="D258" s="10">
        <v>0.31111111111111112</v>
      </c>
      <c r="E258" s="3">
        <f t="shared" si="30"/>
        <v>-169.99549999999999</v>
      </c>
      <c r="F258" s="3">
        <f t="shared" si="31"/>
        <v>-59.366166666666665</v>
      </c>
      <c r="G258" s="1">
        <v>4953</v>
      </c>
      <c r="H258" s="11">
        <v>790.7438171</v>
      </c>
      <c r="I258" s="1">
        <v>0</v>
      </c>
      <c r="J258" s="14">
        <v>2.3904399999999999</v>
      </c>
      <c r="K258" s="6">
        <v>0</v>
      </c>
      <c r="L258" s="18">
        <v>34.545468452723917</v>
      </c>
      <c r="M258" s="6">
        <v>0</v>
      </c>
      <c r="N258" s="7">
        <v>27.575766433278886</v>
      </c>
      <c r="O258" s="6">
        <v>0</v>
      </c>
      <c r="P258" s="27">
        <v>3.9836191658391265</v>
      </c>
      <c r="Q258" s="6">
        <v>0</v>
      </c>
      <c r="R258" s="48">
        <v>160.75866651826408</v>
      </c>
      <c r="S258" s="6">
        <v>0</v>
      </c>
      <c r="T258" s="5">
        <v>35.909716227892289</v>
      </c>
      <c r="U258" s="6">
        <v>0</v>
      </c>
      <c r="V258" s="9">
        <v>0</v>
      </c>
      <c r="W258" s="6">
        <v>0</v>
      </c>
      <c r="X258" s="23">
        <v>71.256830196011833</v>
      </c>
      <c r="Y258" s="6">
        <v>0</v>
      </c>
      <c r="Z258" s="27">
        <v>2.4008541207266347</v>
      </c>
      <c r="AA258" s="6">
        <v>0</v>
      </c>
      <c r="AB258" s="30"/>
      <c r="AC258" s="6"/>
      <c r="AD258" s="34">
        <v>1.3487075985454545E-3</v>
      </c>
      <c r="AE258" s="6">
        <v>0</v>
      </c>
      <c r="AF258" s="32">
        <v>0.92397779540047587</v>
      </c>
      <c r="AG258" s="6">
        <v>0</v>
      </c>
      <c r="AH258" s="9">
        <v>18.207028869353937</v>
      </c>
      <c r="AI258" s="6">
        <v>0</v>
      </c>
    </row>
    <row r="259" spans="1:35">
      <c r="A259" s="1" t="s">
        <v>28</v>
      </c>
      <c r="B259" s="1" t="s">
        <v>48</v>
      </c>
      <c r="C259" s="1" t="s">
        <v>49</v>
      </c>
      <c r="D259" s="10">
        <v>0.31111111111111112</v>
      </c>
      <c r="E259" s="3">
        <f t="shared" si="30"/>
        <v>-169.99549999999999</v>
      </c>
      <c r="F259" s="3">
        <f t="shared" si="31"/>
        <v>-59.366166666666665</v>
      </c>
      <c r="G259" s="1">
        <v>4953</v>
      </c>
      <c r="H259" s="11">
        <v>989.52413479999996</v>
      </c>
      <c r="I259" s="1">
        <v>0</v>
      </c>
      <c r="J259" s="14">
        <v>2.2938299999999998</v>
      </c>
      <c r="K259" s="6">
        <v>0</v>
      </c>
      <c r="L259" s="18">
        <v>34.631483902276997</v>
      </c>
      <c r="M259" s="6">
        <v>0</v>
      </c>
      <c r="N259" s="7">
        <v>27.652658343162102</v>
      </c>
      <c r="O259" s="6">
        <v>0</v>
      </c>
      <c r="P259" s="27">
        <v>3.9867847567030785</v>
      </c>
      <c r="Q259" s="6">
        <v>0</v>
      </c>
      <c r="R259" s="48">
        <v>161.2525932451438</v>
      </c>
      <c r="S259" s="6">
        <v>0</v>
      </c>
      <c r="T259" s="5">
        <v>34.687419989871671</v>
      </c>
      <c r="U259" s="6">
        <v>0</v>
      </c>
      <c r="V259" s="9">
        <v>0</v>
      </c>
      <c r="W259" s="6">
        <v>0</v>
      </c>
      <c r="X259" s="23">
        <v>76.638805792720007</v>
      </c>
      <c r="Y259" s="6">
        <v>0</v>
      </c>
      <c r="Z259" s="27">
        <v>2.3206001936441725</v>
      </c>
      <c r="AA259" s="6">
        <v>0</v>
      </c>
      <c r="AB259" s="30"/>
      <c r="AC259" s="6"/>
      <c r="AD259" s="34">
        <v>7.6795855854545447E-4</v>
      </c>
      <c r="AE259" s="6">
        <v>0</v>
      </c>
      <c r="AF259" s="32">
        <v>0.69336349173185741</v>
      </c>
      <c r="AG259" s="6">
        <v>0</v>
      </c>
      <c r="AH259" s="9">
        <v>9.9479588579413871</v>
      </c>
      <c r="AI259" s="6">
        <v>0</v>
      </c>
    </row>
    <row r="260" spans="1:35">
      <c r="A260" s="1" t="s">
        <v>28</v>
      </c>
      <c r="B260" s="1" t="s">
        <v>48</v>
      </c>
      <c r="C260" s="1" t="s">
        <v>49</v>
      </c>
      <c r="D260" s="10">
        <v>0.31111111111111112</v>
      </c>
      <c r="E260" s="3">
        <f t="shared" si="30"/>
        <v>-169.99549999999999</v>
      </c>
      <c r="F260" s="3">
        <f t="shared" si="31"/>
        <v>-59.366166666666665</v>
      </c>
      <c r="G260" s="1">
        <v>4953</v>
      </c>
      <c r="H260" s="11">
        <v>1234.6265699999999</v>
      </c>
      <c r="I260" s="1">
        <v>0</v>
      </c>
      <c r="J260" s="14">
        <v>2.14778</v>
      </c>
      <c r="K260" s="6">
        <v>0</v>
      </c>
      <c r="L260" s="18">
        <v>34.690805586688356</v>
      </c>
      <c r="M260" s="6">
        <v>0</v>
      </c>
      <c r="N260" s="7">
        <v>27.712139366975634</v>
      </c>
      <c r="O260" s="6">
        <v>0</v>
      </c>
      <c r="P260" s="27">
        <v>4.1943992055610728</v>
      </c>
      <c r="Q260" s="6">
        <v>0</v>
      </c>
      <c r="R260" s="48">
        <v>153.11093203154618</v>
      </c>
      <c r="S260" s="6">
        <v>0</v>
      </c>
      <c r="T260" s="5">
        <v>33.542871727739666</v>
      </c>
      <c r="U260" s="6">
        <v>0</v>
      </c>
      <c r="V260" s="9">
        <v>0</v>
      </c>
      <c r="W260" s="6">
        <v>0</v>
      </c>
      <c r="X260" s="23">
        <v>80.831847802891687</v>
      </c>
      <c r="Y260" s="6">
        <v>0</v>
      </c>
      <c r="Z260" s="27">
        <v>2.2453976802630606</v>
      </c>
      <c r="AA260" s="6">
        <v>0</v>
      </c>
      <c r="AB260" s="30"/>
      <c r="AC260" s="6"/>
      <c r="AD260" s="34">
        <v>4.7810723587878793E-4</v>
      </c>
      <c r="AE260" s="6">
        <v>0</v>
      </c>
      <c r="AF260" s="32">
        <v>0.57558220590817855</v>
      </c>
      <c r="AG260" s="6">
        <v>0</v>
      </c>
      <c r="AH260" s="9">
        <v>9.8268217485717404</v>
      </c>
      <c r="AI260" s="6">
        <v>0</v>
      </c>
    </row>
    <row r="261" spans="1:35">
      <c r="A261" s="1" t="s">
        <v>28</v>
      </c>
      <c r="B261" s="1" t="s">
        <v>48</v>
      </c>
      <c r="C261" s="1" t="s">
        <v>50</v>
      </c>
      <c r="D261" s="10">
        <v>0.82152777777777775</v>
      </c>
      <c r="E261" s="3">
        <f t="shared" ref="E261:E275" si="32">-(169+58.79/60)</f>
        <v>-169.97983333333335</v>
      </c>
      <c r="F261" s="3">
        <f t="shared" ref="F261:F275" si="33">-(59+22.27/60)</f>
        <v>-59.371166666666667</v>
      </c>
      <c r="G261" s="1">
        <v>4938</v>
      </c>
      <c r="H261" s="11">
        <v>1480.0849459999999</v>
      </c>
      <c r="I261" s="1">
        <v>0</v>
      </c>
      <c r="J261" s="14">
        <v>1.9616800000000001</v>
      </c>
      <c r="K261" s="6">
        <v>0</v>
      </c>
      <c r="L261" s="18">
        <v>34.727342625007331</v>
      </c>
      <c r="M261" s="6">
        <v>0</v>
      </c>
      <c r="N261" s="7">
        <v>27.756316447251947</v>
      </c>
      <c r="O261" s="6">
        <v>0</v>
      </c>
      <c r="P261" s="27">
        <v>4.3247914846077453</v>
      </c>
      <c r="Q261" s="6">
        <v>0</v>
      </c>
      <c r="R261" s="48">
        <v>148.82577784160526</v>
      </c>
      <c r="S261" s="6">
        <v>0</v>
      </c>
      <c r="T261" s="5">
        <v>32.660180685866301</v>
      </c>
      <c r="U261" s="6">
        <v>0</v>
      </c>
      <c r="V261" s="9">
        <v>0</v>
      </c>
      <c r="W261" s="6">
        <v>0</v>
      </c>
      <c r="X261" s="23">
        <v>85.559665051113654</v>
      </c>
      <c r="Y261" s="6">
        <v>0</v>
      </c>
      <c r="Z261" s="27">
        <v>2.1752452969801537</v>
      </c>
      <c r="AA261" s="6">
        <v>0</v>
      </c>
      <c r="AB261" s="51"/>
      <c r="AC261" s="6"/>
      <c r="AD261" s="34">
        <v>3.8229077878787894E-4</v>
      </c>
      <c r="AE261" s="6">
        <v>0</v>
      </c>
      <c r="AF261" s="32">
        <v>0.37348524475620282</v>
      </c>
      <c r="AG261" s="6">
        <v>0</v>
      </c>
      <c r="AH261" s="9">
        <v>5.8304312969469461</v>
      </c>
      <c r="AI261" s="6">
        <v>0</v>
      </c>
    </row>
    <row r="262" spans="1:35">
      <c r="A262" s="1" t="s">
        <v>28</v>
      </c>
      <c r="B262" s="1" t="s">
        <v>48</v>
      </c>
      <c r="C262" s="1" t="s">
        <v>50</v>
      </c>
      <c r="D262" s="10">
        <v>0.82152777777777775</v>
      </c>
      <c r="E262" s="3">
        <f t="shared" si="32"/>
        <v>-169.97983333333335</v>
      </c>
      <c r="F262" s="3">
        <f t="shared" si="33"/>
        <v>-59.371166666666667</v>
      </c>
      <c r="G262" s="1">
        <v>4938</v>
      </c>
      <c r="H262" s="11">
        <v>1726.741147</v>
      </c>
      <c r="I262" s="1">
        <v>0</v>
      </c>
      <c r="J262" s="14">
        <v>1.7889600000000001</v>
      </c>
      <c r="K262" s="6">
        <v>0</v>
      </c>
      <c r="L262" s="18">
        <v>34.741083563687113</v>
      </c>
      <c r="M262" s="6">
        <v>0</v>
      </c>
      <c r="N262" s="7">
        <v>27.780783631724717</v>
      </c>
      <c r="O262" s="6">
        <v>0</v>
      </c>
      <c r="P262" s="27">
        <v>4.4033077457795429</v>
      </c>
      <c r="Q262" s="6">
        <v>0</v>
      </c>
      <c r="R262" s="48">
        <v>146.80401525505695</v>
      </c>
      <c r="S262" s="6">
        <v>0</v>
      </c>
      <c r="T262" s="5">
        <v>32.371595829719283</v>
      </c>
      <c r="U262" s="6">
        <v>0</v>
      </c>
      <c r="V262" s="9">
        <v>0</v>
      </c>
      <c r="W262" s="6">
        <v>0</v>
      </c>
      <c r="X262" s="23">
        <v>90.182186456881482</v>
      </c>
      <c r="Y262" s="6">
        <v>0</v>
      </c>
      <c r="Z262" s="27">
        <v>2.145284421627033</v>
      </c>
      <c r="AA262" s="6">
        <v>0</v>
      </c>
      <c r="AB262" s="51"/>
      <c r="AC262" s="6"/>
      <c r="AD262" s="34"/>
      <c r="AE262" s="6"/>
      <c r="AG262" s="6"/>
      <c r="AI262" s="6"/>
    </row>
    <row r="263" spans="1:35">
      <c r="A263" s="1" t="s">
        <v>28</v>
      </c>
      <c r="B263" s="1" t="s">
        <v>48</v>
      </c>
      <c r="C263" s="1" t="s">
        <v>50</v>
      </c>
      <c r="D263" s="10">
        <v>0.82152777777777775</v>
      </c>
      <c r="E263" s="3">
        <f t="shared" si="32"/>
        <v>-169.97983333333335</v>
      </c>
      <c r="F263" s="3">
        <f t="shared" si="33"/>
        <v>-59.371166666666667</v>
      </c>
      <c r="G263" s="1">
        <v>4938</v>
      </c>
      <c r="H263" s="11">
        <v>1972.6064490000001</v>
      </c>
      <c r="I263" s="1">
        <v>0</v>
      </c>
      <c r="J263" s="14">
        <v>1.5706199999999999</v>
      </c>
      <c r="K263" s="6">
        <v>0</v>
      </c>
      <c r="L263" s="18">
        <v>34.742638184696887</v>
      </c>
      <c r="M263" s="6">
        <v>0</v>
      </c>
      <c r="N263" s="7">
        <v>27.798492154133555</v>
      </c>
      <c r="O263" s="6">
        <v>0</v>
      </c>
      <c r="P263" s="27">
        <v>4.4914329940417081</v>
      </c>
      <c r="Q263" s="6">
        <v>0</v>
      </c>
      <c r="R263" s="48">
        <v>144.79836062294615</v>
      </c>
      <c r="S263" s="6">
        <v>0</v>
      </c>
      <c r="T263" s="5">
        <v>32.349166787028381</v>
      </c>
      <c r="U263" s="6">
        <v>0</v>
      </c>
      <c r="V263" s="9">
        <v>0</v>
      </c>
      <c r="W263" s="6">
        <v>0</v>
      </c>
      <c r="X263" s="23">
        <v>95.976213404868673</v>
      </c>
      <c r="Y263" s="6">
        <v>0</v>
      </c>
      <c r="Z263" s="27">
        <v>2.1504744629813031</v>
      </c>
      <c r="AA263" s="6">
        <v>0</v>
      </c>
      <c r="AB263" s="51"/>
      <c r="AC263" s="6"/>
      <c r="AD263" s="34"/>
      <c r="AE263" s="6"/>
      <c r="AF263" s="32">
        <v>0.40116661214623411</v>
      </c>
      <c r="AG263" s="6">
        <v>0</v>
      </c>
      <c r="AH263" s="9">
        <v>5.1151956685818041</v>
      </c>
      <c r="AI263" s="6">
        <v>0</v>
      </c>
    </row>
    <row r="264" spans="1:35">
      <c r="A264" s="1" t="s">
        <v>28</v>
      </c>
      <c r="B264" s="1" t="s">
        <v>48</v>
      </c>
      <c r="C264" s="1" t="s">
        <v>50</v>
      </c>
      <c r="D264" s="10">
        <v>0.82152777777777775</v>
      </c>
      <c r="E264" s="3">
        <f t="shared" si="32"/>
        <v>-169.97983333333335</v>
      </c>
      <c r="F264" s="3">
        <f t="shared" si="33"/>
        <v>-59.371166666666667</v>
      </c>
      <c r="G264" s="1">
        <v>4938</v>
      </c>
      <c r="H264" s="11">
        <v>2217.1583409999998</v>
      </c>
      <c r="I264" s="1">
        <v>0</v>
      </c>
      <c r="J264" s="14">
        <v>1.3442799999999999</v>
      </c>
      <c r="K264" s="6">
        <v>0</v>
      </c>
      <c r="L264" s="18">
        <v>34.74183406899899</v>
      </c>
      <c r="M264" s="6">
        <v>0</v>
      </c>
      <c r="N264" s="7">
        <v>27.814261442292718</v>
      </c>
      <c r="O264" s="6">
        <v>0</v>
      </c>
      <c r="P264" s="27">
        <v>4.5702089126117187</v>
      </c>
      <c r="Q264" s="6">
        <v>0</v>
      </c>
      <c r="R264" s="48">
        <v>143.30653031274778</v>
      </c>
      <c r="S264" s="6">
        <v>0</v>
      </c>
      <c r="T264" s="5">
        <v>32.413649785409561</v>
      </c>
      <c r="U264" s="6">
        <v>0</v>
      </c>
      <c r="V264" s="9">
        <v>0</v>
      </c>
      <c r="W264" s="6">
        <v>0</v>
      </c>
      <c r="X264" s="23">
        <v>102.25231934859511</v>
      </c>
      <c r="Y264" s="6">
        <v>0</v>
      </c>
      <c r="Z264" s="27">
        <v>2.1656989205923356</v>
      </c>
      <c r="AA264" s="6">
        <v>0</v>
      </c>
      <c r="AB264" s="51"/>
      <c r="AC264" s="6"/>
      <c r="AD264" s="34">
        <v>3.3492556565656566E-4</v>
      </c>
      <c r="AE264" s="6">
        <v>0</v>
      </c>
      <c r="AG264" s="6"/>
      <c r="AI264" s="6"/>
    </row>
    <row r="265" spans="1:35">
      <c r="A265" s="1" t="s">
        <v>28</v>
      </c>
      <c r="B265" s="1" t="s">
        <v>48</v>
      </c>
      <c r="C265" s="1" t="s">
        <v>50</v>
      </c>
      <c r="D265" s="10">
        <v>0.82152777777777775</v>
      </c>
      <c r="E265" s="3">
        <f t="shared" si="32"/>
        <v>-169.97983333333335</v>
      </c>
      <c r="F265" s="3">
        <f t="shared" si="33"/>
        <v>-59.371166666666667</v>
      </c>
      <c r="G265" s="1">
        <v>4938</v>
      </c>
      <c r="H265" s="11">
        <v>2462.304678</v>
      </c>
      <c r="I265" s="1">
        <v>0</v>
      </c>
      <c r="J265" s="14">
        <v>1.1402600000000001</v>
      </c>
      <c r="K265" s="6">
        <v>0</v>
      </c>
      <c r="L265" s="18">
        <v>34.732381464351029</v>
      </c>
      <c r="M265" s="6">
        <v>0</v>
      </c>
      <c r="N265" s="7">
        <v>27.82088792126001</v>
      </c>
      <c r="O265" s="6">
        <v>0</v>
      </c>
      <c r="P265" s="27">
        <v>4.6583205561072498</v>
      </c>
      <c r="Q265" s="6">
        <v>0</v>
      </c>
      <c r="R265" s="48">
        <v>141.23672532722171</v>
      </c>
      <c r="S265" s="6">
        <v>0</v>
      </c>
      <c r="T265" s="5">
        <v>32.738686624510962</v>
      </c>
      <c r="U265" s="6">
        <v>0</v>
      </c>
      <c r="V265" s="9">
        <v>0</v>
      </c>
      <c r="W265" s="6">
        <v>0</v>
      </c>
      <c r="X265" s="23">
        <v>108.76442328379819</v>
      </c>
      <c r="Y265" s="6">
        <v>0</v>
      </c>
      <c r="Z265" s="27">
        <v>2.1758982487710723</v>
      </c>
      <c r="AA265" s="6">
        <v>0</v>
      </c>
      <c r="AB265" s="51"/>
      <c r="AC265" s="6"/>
      <c r="AD265" s="34">
        <v>1.8609177878787879E-4</v>
      </c>
      <c r="AE265" s="6">
        <v>0</v>
      </c>
      <c r="AF265" s="32">
        <v>0.30721138907536549</v>
      </c>
      <c r="AG265" s="6">
        <v>0</v>
      </c>
      <c r="AH265" s="9">
        <v>5.5439156991335174</v>
      </c>
      <c r="AI265" s="6">
        <v>0</v>
      </c>
    </row>
    <row r="266" spans="1:35">
      <c r="A266" s="1" t="s">
        <v>28</v>
      </c>
      <c r="B266" s="1" t="s">
        <v>48</v>
      </c>
      <c r="C266" s="1" t="s">
        <v>50</v>
      </c>
      <c r="D266" s="10">
        <v>0.82152777777777775</v>
      </c>
      <c r="E266" s="3">
        <f t="shared" si="32"/>
        <v>-169.97983333333335</v>
      </c>
      <c r="F266" s="3">
        <f t="shared" si="33"/>
        <v>-59.371166666666667</v>
      </c>
      <c r="G266" s="1">
        <v>4938</v>
      </c>
      <c r="H266" s="11">
        <v>2706.930644</v>
      </c>
      <c r="I266" s="1">
        <v>0</v>
      </c>
      <c r="J266" s="14">
        <v>0.98004199999999997</v>
      </c>
      <c r="K266" s="6">
        <v>0</v>
      </c>
      <c r="L266" s="18">
        <v>34.725680905628266</v>
      </c>
      <c r="M266" s="6">
        <v>0</v>
      </c>
      <c r="N266" s="7">
        <v>27.826283195258611</v>
      </c>
      <c r="O266" s="6">
        <v>0</v>
      </c>
      <c r="P266" s="27">
        <v>4.6777378848063567</v>
      </c>
      <c r="Q266" s="6">
        <v>0</v>
      </c>
      <c r="R266" s="48">
        <v>141.84396633061988</v>
      </c>
      <c r="S266" s="6">
        <v>0</v>
      </c>
      <c r="T266" s="5">
        <v>32.940879783880924</v>
      </c>
      <c r="U266" s="6">
        <v>0</v>
      </c>
      <c r="V266" s="9">
        <v>0</v>
      </c>
      <c r="W266" s="6">
        <v>0</v>
      </c>
      <c r="X266" s="23">
        <v>113.55225169204809</v>
      </c>
      <c r="Y266" s="6">
        <v>0</v>
      </c>
      <c r="Z266" s="27">
        <v>2.2061589730382569</v>
      </c>
      <c r="AA266" s="6">
        <v>0</v>
      </c>
      <c r="AB266" s="51"/>
      <c r="AC266" s="6"/>
      <c r="AD266" s="34"/>
      <c r="AE266" s="6"/>
      <c r="AG266" s="6"/>
      <c r="AI266" s="6"/>
    </row>
    <row r="267" spans="1:35">
      <c r="A267" s="1" t="s">
        <v>28</v>
      </c>
      <c r="B267" s="1" t="s">
        <v>48</v>
      </c>
      <c r="C267" s="1" t="s">
        <v>50</v>
      </c>
      <c r="D267" s="10">
        <v>0.82152777777777775</v>
      </c>
      <c r="E267" s="3">
        <f t="shared" si="32"/>
        <v>-169.97983333333335</v>
      </c>
      <c r="F267" s="3">
        <f t="shared" si="33"/>
        <v>-59.371166666666667</v>
      </c>
      <c r="G267" s="1">
        <v>4938</v>
      </c>
      <c r="H267" s="11">
        <v>2951.5655820000002</v>
      </c>
      <c r="I267" s="1">
        <v>0</v>
      </c>
      <c r="J267" s="14">
        <v>0.84868299999999997</v>
      </c>
      <c r="K267" s="6">
        <v>0</v>
      </c>
      <c r="L267" s="18">
        <v>34.720945968192659</v>
      </c>
      <c r="M267" s="6">
        <v>0</v>
      </c>
      <c r="N267" s="7">
        <v>27.831060600329465</v>
      </c>
      <c r="O267" s="6">
        <v>0</v>
      </c>
      <c r="P267" s="27">
        <v>4.7130254220456802</v>
      </c>
      <c r="Q267" s="6">
        <v>0</v>
      </c>
      <c r="R267" s="48">
        <v>141.48345220010793</v>
      </c>
      <c r="S267" s="6">
        <v>0</v>
      </c>
      <c r="T267" s="5">
        <v>32.930381971150794</v>
      </c>
      <c r="U267" s="6">
        <v>0</v>
      </c>
      <c r="V267" s="9">
        <v>0</v>
      </c>
      <c r="W267" s="6">
        <v>0</v>
      </c>
      <c r="X267" s="23">
        <v>116.47512634726823</v>
      </c>
      <c r="Y267" s="6">
        <v>0</v>
      </c>
      <c r="Z267" s="27">
        <v>2.2279027430611062</v>
      </c>
      <c r="AA267" s="6">
        <v>0</v>
      </c>
      <c r="AB267" s="51"/>
      <c r="AC267" s="6"/>
      <c r="AD267" s="34">
        <v>4.8356117171717165E-4</v>
      </c>
      <c r="AE267" s="6">
        <v>0</v>
      </c>
      <c r="AF267" s="32">
        <v>0.26354546964694275</v>
      </c>
      <c r="AG267" s="6">
        <v>0</v>
      </c>
      <c r="AH267" s="9">
        <v>5.4933541230487934</v>
      </c>
      <c r="AI267" s="6">
        <v>0</v>
      </c>
    </row>
    <row r="268" spans="1:35">
      <c r="A268" s="1" t="s">
        <v>28</v>
      </c>
      <c r="B268" s="1" t="s">
        <v>48</v>
      </c>
      <c r="C268" s="1" t="s">
        <v>50</v>
      </c>
      <c r="D268" s="10">
        <v>0.82152777777777775</v>
      </c>
      <c r="E268" s="3">
        <f t="shared" si="32"/>
        <v>-169.97983333333335</v>
      </c>
      <c r="F268" s="3">
        <f t="shared" si="33"/>
        <v>-59.371166666666667</v>
      </c>
      <c r="G268" s="1">
        <v>4938</v>
      </c>
      <c r="H268" s="11">
        <v>3192.6715770000001</v>
      </c>
      <c r="I268" s="1">
        <v>0</v>
      </c>
      <c r="J268" s="14">
        <v>0.73467700000000002</v>
      </c>
      <c r="K268" s="6">
        <v>0</v>
      </c>
      <c r="L268" s="18">
        <v>34.715818057499085</v>
      </c>
      <c r="M268" s="6">
        <v>0</v>
      </c>
      <c r="N268" s="7">
        <v>27.834199142412444</v>
      </c>
      <c r="O268" s="6">
        <v>0</v>
      </c>
      <c r="P268" s="27">
        <v>4.8336354270109236</v>
      </c>
      <c r="Q268" s="6">
        <v>0</v>
      </c>
      <c r="R268" s="48">
        <v>137.16178483458734</v>
      </c>
      <c r="S268" s="6">
        <v>0</v>
      </c>
      <c r="T268" s="5">
        <v>33.170583859611583</v>
      </c>
      <c r="U268" s="6">
        <v>0</v>
      </c>
      <c r="V268" s="9">
        <v>0</v>
      </c>
      <c r="W268" s="6">
        <v>0</v>
      </c>
      <c r="X268" s="23">
        <v>120.12787290259286</v>
      </c>
      <c r="Y268" s="6">
        <v>0</v>
      </c>
      <c r="Z268" s="27">
        <v>2.2420941006932491</v>
      </c>
      <c r="AA268" s="6">
        <v>0</v>
      </c>
      <c r="AB268" s="51"/>
      <c r="AC268" s="6"/>
      <c r="AD268" s="34"/>
      <c r="AE268" s="6"/>
      <c r="AG268" s="6"/>
      <c r="AI268" s="6"/>
    </row>
    <row r="269" spans="1:35">
      <c r="A269" s="1" t="s">
        <v>28</v>
      </c>
      <c r="B269" s="1" t="s">
        <v>48</v>
      </c>
      <c r="C269" s="1" t="s">
        <v>50</v>
      </c>
      <c r="D269" s="10">
        <v>0.82152777777777775</v>
      </c>
      <c r="E269" s="3">
        <f t="shared" si="32"/>
        <v>-169.97983333333335</v>
      </c>
      <c r="F269" s="3">
        <f t="shared" si="33"/>
        <v>-59.371166666666667</v>
      </c>
      <c r="G269" s="1">
        <v>4938</v>
      </c>
      <c r="H269" s="11">
        <v>3438.9084739999998</v>
      </c>
      <c r="I269" s="1">
        <v>0</v>
      </c>
      <c r="J269" s="14">
        <v>0.626363</v>
      </c>
      <c r="K269" s="6">
        <v>0</v>
      </c>
      <c r="L269" s="18">
        <v>34.712870010088253</v>
      </c>
      <c r="M269" s="6">
        <v>0</v>
      </c>
      <c r="N269" s="7">
        <v>27.838567702590808</v>
      </c>
      <c r="O269" s="6">
        <v>0</v>
      </c>
      <c r="P269" s="27">
        <v>4.8166700595829202</v>
      </c>
      <c r="Q269" s="6">
        <v>0</v>
      </c>
      <c r="R269" s="48">
        <v>138.92934032483046</v>
      </c>
      <c r="S269" s="6">
        <v>0</v>
      </c>
      <c r="T269" s="5">
        <v>33.425951225472375</v>
      </c>
      <c r="U269" s="6">
        <v>0</v>
      </c>
      <c r="V269" s="9">
        <v>0</v>
      </c>
      <c r="W269" s="6">
        <v>0</v>
      </c>
      <c r="X269" s="23">
        <v>123.58193829756894</v>
      </c>
      <c r="Y269" s="6">
        <v>0</v>
      </c>
      <c r="Z269" s="27">
        <v>2.2562878102143467</v>
      </c>
      <c r="AA269" s="6">
        <v>0</v>
      </c>
      <c r="AB269" s="51"/>
      <c r="AC269" s="6"/>
      <c r="AD269" s="34">
        <v>1.0166675454545456E-4</v>
      </c>
      <c r="AE269" s="6">
        <v>0</v>
      </c>
      <c r="AF269" s="32">
        <v>0.20299040635146801</v>
      </c>
      <c r="AG269" s="6">
        <v>0</v>
      </c>
      <c r="AH269" s="9">
        <v>5.5428623329650861</v>
      </c>
      <c r="AI269" s="6">
        <v>0</v>
      </c>
    </row>
    <row r="270" spans="1:35">
      <c r="A270" s="1" t="s">
        <v>28</v>
      </c>
      <c r="B270" s="1" t="s">
        <v>48</v>
      </c>
      <c r="C270" s="1" t="s">
        <v>50</v>
      </c>
      <c r="D270" s="10">
        <v>0.82152777777777775</v>
      </c>
      <c r="E270" s="3">
        <f t="shared" si="32"/>
        <v>-169.97983333333335</v>
      </c>
      <c r="F270" s="3">
        <f t="shared" si="33"/>
        <v>-59.371166666666667</v>
      </c>
      <c r="G270" s="1">
        <v>4938</v>
      </c>
      <c r="H270" s="11">
        <v>3682.7764849999999</v>
      </c>
      <c r="I270" s="1">
        <v>0</v>
      </c>
      <c r="J270" s="14">
        <v>0.57408599999999999</v>
      </c>
      <c r="K270" s="6">
        <v>0</v>
      </c>
      <c r="L270" s="18">
        <v>34.709332405771939</v>
      </c>
      <c r="M270" s="6">
        <v>0</v>
      </c>
      <c r="N270" s="7">
        <v>27.838915956550863</v>
      </c>
      <c r="O270" s="6">
        <v>0</v>
      </c>
      <c r="P270" s="27">
        <v>4.7913646474677272</v>
      </c>
      <c r="Q270" s="6">
        <v>0</v>
      </c>
      <c r="R270" s="48">
        <v>140.55349300580525</v>
      </c>
      <c r="S270" s="6">
        <v>0</v>
      </c>
      <c r="T270" s="5">
        <v>33.472316179098854</v>
      </c>
      <c r="U270" s="6">
        <v>0</v>
      </c>
      <c r="V270" s="9">
        <v>0</v>
      </c>
      <c r="W270" s="6">
        <v>0</v>
      </c>
      <c r="X270" s="23">
        <v>125.76517975145529</v>
      </c>
      <c r="Y270" s="6">
        <v>0</v>
      </c>
      <c r="Z270" s="27">
        <v>2.2604425938494934</v>
      </c>
      <c r="AA270" s="6">
        <v>0</v>
      </c>
      <c r="AB270" s="51"/>
      <c r="AC270" s="6"/>
      <c r="AD270" s="34"/>
      <c r="AE270" s="6"/>
      <c r="AG270" s="6"/>
      <c r="AI270" s="6"/>
    </row>
    <row r="271" spans="1:35">
      <c r="A271" s="1" t="s">
        <v>28</v>
      </c>
      <c r="B271" s="1" t="s">
        <v>48</v>
      </c>
      <c r="C271" s="1" t="s">
        <v>50</v>
      </c>
      <c r="D271" s="10">
        <v>0.82152777777777775</v>
      </c>
      <c r="E271" s="3">
        <f t="shared" si="32"/>
        <v>-169.97983333333335</v>
      </c>
      <c r="F271" s="3">
        <f t="shared" si="33"/>
        <v>-59.371166666666667</v>
      </c>
      <c r="G271" s="1">
        <v>4938</v>
      </c>
      <c r="H271" s="11">
        <v>3926.1225300000001</v>
      </c>
      <c r="I271" s="1">
        <v>0</v>
      </c>
      <c r="J271" s="14">
        <v>0.54822899999999997</v>
      </c>
      <c r="K271" s="6">
        <v>0</v>
      </c>
      <c r="L271" s="18">
        <v>34.710708133968325</v>
      </c>
      <c r="M271" s="6">
        <v>0</v>
      </c>
      <c r="N271" s="7">
        <v>27.841592576690346</v>
      </c>
      <c r="O271" s="6">
        <v>0</v>
      </c>
      <c r="P271" s="27">
        <v>4.8164793445878846</v>
      </c>
      <c r="Q271" s="6">
        <v>0</v>
      </c>
      <c r="R271" s="48">
        <v>139.66975911657329</v>
      </c>
      <c r="S271" s="6">
        <v>0</v>
      </c>
      <c r="T271" s="5">
        <v>33.4422507127058</v>
      </c>
      <c r="U271" s="6">
        <v>0</v>
      </c>
      <c r="V271" s="9">
        <v>0</v>
      </c>
      <c r="W271" s="6">
        <v>0</v>
      </c>
      <c r="X271" s="23">
        <v>127.55647187538013</v>
      </c>
      <c r="Y271" s="6">
        <v>0</v>
      </c>
      <c r="Z271" s="27">
        <v>2.2696190580597548</v>
      </c>
      <c r="AA271" s="6">
        <v>0</v>
      </c>
      <c r="AB271" s="51"/>
      <c r="AC271" s="6"/>
      <c r="AD271" s="34">
        <v>1.6785914444444441E-4</v>
      </c>
      <c r="AE271" s="6">
        <v>0</v>
      </c>
      <c r="AF271" s="32">
        <v>0.21913129700922032</v>
      </c>
      <c r="AG271" s="6">
        <v>0</v>
      </c>
      <c r="AH271" s="9">
        <v>6.6878713580503693</v>
      </c>
      <c r="AI271" s="6">
        <v>0</v>
      </c>
    </row>
    <row r="272" spans="1:35">
      <c r="A272" s="1" t="s">
        <v>28</v>
      </c>
      <c r="B272" s="1" t="s">
        <v>48</v>
      </c>
      <c r="C272" s="1" t="s">
        <v>50</v>
      </c>
      <c r="D272" s="10">
        <v>0.82152777777777775</v>
      </c>
      <c r="E272" s="3">
        <f t="shared" si="32"/>
        <v>-169.97983333333335</v>
      </c>
      <c r="F272" s="3">
        <f t="shared" si="33"/>
        <v>-59.371166666666667</v>
      </c>
      <c r="G272" s="1">
        <v>4938</v>
      </c>
      <c r="H272" s="11">
        <v>4169.9984910000003</v>
      </c>
      <c r="I272" s="1">
        <v>0</v>
      </c>
      <c r="J272" s="14">
        <v>0.53889600000000004</v>
      </c>
      <c r="K272" s="6">
        <v>0</v>
      </c>
      <c r="L272" s="18">
        <v>34.711887336469246</v>
      </c>
      <c r="M272" s="6">
        <v>0</v>
      </c>
      <c r="N272" s="7">
        <v>27.843106591159994</v>
      </c>
      <c r="O272" s="6">
        <v>0</v>
      </c>
      <c r="P272" s="27">
        <v>4.8774677755710041</v>
      </c>
      <c r="Q272" s="6">
        <v>0</v>
      </c>
      <c r="R272" s="48">
        <v>137.03119145319457</v>
      </c>
      <c r="S272" s="6">
        <v>0</v>
      </c>
      <c r="T272" s="5">
        <v>33.335829451102171</v>
      </c>
      <c r="U272" s="6">
        <v>0</v>
      </c>
      <c r="V272" s="9">
        <v>0</v>
      </c>
      <c r="W272" s="6">
        <v>0</v>
      </c>
      <c r="X272" s="23">
        <v>128.51817297172772</v>
      </c>
      <c r="Y272" s="6">
        <v>0</v>
      </c>
      <c r="Z272" s="27">
        <v>2.2687521228824759</v>
      </c>
      <c r="AA272" s="6">
        <v>0</v>
      </c>
      <c r="AB272" s="51"/>
      <c r="AC272" s="6"/>
      <c r="AD272" s="34"/>
      <c r="AE272" s="6"/>
      <c r="AG272" s="6"/>
      <c r="AI272" s="6"/>
    </row>
    <row r="273" spans="1:35">
      <c r="A273" s="1" t="s">
        <v>28</v>
      </c>
      <c r="B273" s="1" t="s">
        <v>48</v>
      </c>
      <c r="C273" s="1" t="s">
        <v>50</v>
      </c>
      <c r="D273" s="10">
        <v>0.82152777777777775</v>
      </c>
      <c r="E273" s="3">
        <f t="shared" si="32"/>
        <v>-169.97983333333335</v>
      </c>
      <c r="F273" s="3">
        <f t="shared" si="33"/>
        <v>-59.371166666666667</v>
      </c>
      <c r="G273" s="1">
        <v>4938</v>
      </c>
      <c r="H273" s="11">
        <v>4410.194297</v>
      </c>
      <c r="I273" s="1">
        <v>0</v>
      </c>
      <c r="J273" s="14">
        <v>0.53586599999999995</v>
      </c>
      <c r="K273" s="6">
        <v>0</v>
      </c>
      <c r="L273" s="18">
        <v>34.710315067884217</v>
      </c>
      <c r="M273" s="6">
        <v>0</v>
      </c>
      <c r="N273" s="7">
        <v>27.842022559035513</v>
      </c>
      <c r="O273" s="6">
        <v>0</v>
      </c>
      <c r="P273" s="27">
        <v>4.7953496027805365</v>
      </c>
      <c r="Q273" s="6">
        <v>0</v>
      </c>
      <c r="R273" s="48">
        <v>140.72922248838876</v>
      </c>
      <c r="S273" s="6">
        <v>0</v>
      </c>
      <c r="T273" s="5">
        <v>33.631622358096131</v>
      </c>
      <c r="U273" s="6">
        <v>0</v>
      </c>
      <c r="V273" s="9">
        <v>0</v>
      </c>
      <c r="W273" s="6">
        <v>0</v>
      </c>
      <c r="X273" s="23">
        <v>128.65152237137403</v>
      </c>
      <c r="Y273" s="6">
        <v>0</v>
      </c>
      <c r="Z273" s="27">
        <v>2.2528141890539777</v>
      </c>
      <c r="AA273" s="6">
        <v>0</v>
      </c>
      <c r="AB273" s="51"/>
      <c r="AC273" s="6"/>
      <c r="AD273" s="34">
        <v>1.5626556717171719E-4</v>
      </c>
      <c r="AE273" s="6">
        <v>0</v>
      </c>
      <c r="AF273" s="32">
        <v>0.22460171963183218</v>
      </c>
      <c r="AG273" s="6">
        <v>0</v>
      </c>
      <c r="AH273" s="9">
        <v>6.026357404275247</v>
      </c>
      <c r="AI273" s="6">
        <v>0</v>
      </c>
    </row>
    <row r="274" spans="1:35">
      <c r="A274" s="1" t="s">
        <v>28</v>
      </c>
      <c r="B274" s="1" t="s">
        <v>48</v>
      </c>
      <c r="C274" s="1" t="s">
        <v>50</v>
      </c>
      <c r="D274" s="10">
        <v>0.82152777777777775</v>
      </c>
      <c r="E274" s="3">
        <f t="shared" si="32"/>
        <v>-169.97983333333335</v>
      </c>
      <c r="F274" s="3">
        <f t="shared" si="33"/>
        <v>-59.371166666666667</v>
      </c>
      <c r="G274" s="1">
        <v>4938</v>
      </c>
      <c r="H274" s="11">
        <v>4892.4392310000003</v>
      </c>
      <c r="I274" s="1">
        <v>0</v>
      </c>
      <c r="J274" s="14">
        <v>0.53463099999999997</v>
      </c>
      <c r="K274" s="6">
        <v>0</v>
      </c>
      <c r="L274" s="18">
        <v>34.705991387694226</v>
      </c>
      <c r="M274" s="6">
        <v>0</v>
      </c>
      <c r="N274" s="7">
        <v>27.838613206043647</v>
      </c>
      <c r="O274" s="6">
        <v>0</v>
      </c>
      <c r="P274" s="27">
        <v>4.8101910873882829</v>
      </c>
      <c r="Q274" s="6">
        <v>0</v>
      </c>
      <c r="R274" s="48">
        <v>140.08860959666251</v>
      </c>
      <c r="S274" s="6">
        <v>0</v>
      </c>
      <c r="T274" s="5">
        <v>33.58117859855281</v>
      </c>
      <c r="U274" s="6">
        <v>0</v>
      </c>
      <c r="V274" s="9">
        <v>0</v>
      </c>
      <c r="W274" s="6">
        <v>0</v>
      </c>
      <c r="X274" s="23">
        <v>128.39556170013441</v>
      </c>
      <c r="Y274" s="6">
        <v>0</v>
      </c>
      <c r="Z274" s="27">
        <v>2.2569677506196681</v>
      </c>
      <c r="AA274" s="6">
        <v>0</v>
      </c>
      <c r="AB274" s="51"/>
      <c r="AC274" s="6"/>
      <c r="AD274" s="34"/>
      <c r="AE274" s="6"/>
      <c r="AG274" s="6"/>
      <c r="AI274" s="6"/>
    </row>
    <row r="275" spans="1:35">
      <c r="A275" s="1" t="s">
        <v>28</v>
      </c>
      <c r="B275" s="1" t="s">
        <v>48</v>
      </c>
      <c r="C275" s="1" t="s">
        <v>50</v>
      </c>
      <c r="D275" s="10">
        <v>0.82152777777777775</v>
      </c>
      <c r="E275" s="3">
        <f t="shared" si="32"/>
        <v>-169.97983333333335</v>
      </c>
      <c r="F275" s="3">
        <f t="shared" si="33"/>
        <v>-59.371166666666667</v>
      </c>
      <c r="G275" s="1">
        <v>4938</v>
      </c>
      <c r="H275" s="11">
        <v>4940.9697050000004</v>
      </c>
      <c r="I275" s="1">
        <v>0</v>
      </c>
      <c r="J275" s="14">
        <v>0.53444899999999995</v>
      </c>
      <c r="K275" s="6">
        <v>0</v>
      </c>
      <c r="L275" s="18">
        <v>34.707760155597683</v>
      </c>
      <c r="M275" s="6">
        <v>0</v>
      </c>
      <c r="N275" s="7">
        <v>27.840049373076454</v>
      </c>
      <c r="O275" s="6">
        <v>0</v>
      </c>
      <c r="P275" s="27">
        <v>4.8370459781529291</v>
      </c>
      <c r="Q275" s="6">
        <v>0</v>
      </c>
      <c r="R275" s="48">
        <v>138.88715661700323</v>
      </c>
      <c r="S275" s="6">
        <v>0</v>
      </c>
      <c r="T275" s="5">
        <v>33.561281384606829</v>
      </c>
      <c r="U275" s="6">
        <v>0</v>
      </c>
      <c r="V275" s="9">
        <v>0</v>
      </c>
      <c r="W275" s="6">
        <v>0</v>
      </c>
      <c r="X275" s="23">
        <v>128.23703663755569</v>
      </c>
      <c r="Y275" s="6">
        <v>0</v>
      </c>
      <c r="Z275" s="27">
        <v>2.2560966540604337</v>
      </c>
      <c r="AA275" s="6">
        <v>0</v>
      </c>
      <c r="AB275" s="51"/>
      <c r="AC275" s="6"/>
      <c r="AD275" s="34">
        <v>2.6645409646464645E-4</v>
      </c>
      <c r="AE275" s="6">
        <v>0</v>
      </c>
      <c r="AF275" s="32">
        <v>0.22356736960721188</v>
      </c>
      <c r="AG275" s="6">
        <v>0</v>
      </c>
      <c r="AH275" s="9">
        <v>6.5509337561542456</v>
      </c>
      <c r="AI275" s="6">
        <v>0</v>
      </c>
    </row>
    <row r="276" spans="1:35">
      <c r="A276" s="1" t="s">
        <v>28</v>
      </c>
      <c r="B276" s="1" t="s">
        <v>51</v>
      </c>
      <c r="C276" s="1" t="s">
        <v>52</v>
      </c>
      <c r="D276" s="10">
        <v>0.28472222222222221</v>
      </c>
      <c r="E276" s="3">
        <f t="shared" ref="E276:E293" si="34">-(170+0.08/60)</f>
        <v>-170.00133333333332</v>
      </c>
      <c r="F276" s="3">
        <f t="shared" ref="F276:F283" si="35">-(54+59.94/60)</f>
        <v>-54.999000000000002</v>
      </c>
      <c r="G276" s="1">
        <v>4844</v>
      </c>
      <c r="H276" s="11">
        <v>0</v>
      </c>
      <c r="I276" s="1">
        <v>0</v>
      </c>
      <c r="J276" s="5">
        <v>7.2</v>
      </c>
      <c r="K276" s="6">
        <v>0</v>
      </c>
      <c r="L276" s="18">
        <v>34.014899999999997</v>
      </c>
      <c r="M276" s="6">
        <v>0</v>
      </c>
      <c r="N276" s="7">
        <v>26.615359213555848</v>
      </c>
      <c r="O276" s="6">
        <v>0</v>
      </c>
      <c r="P276" s="27">
        <v>6.8393218398744722</v>
      </c>
      <c r="Q276" s="6">
        <v>0</v>
      </c>
      <c r="R276" s="48">
        <v>-2.9434353377225762</v>
      </c>
      <c r="S276" s="6">
        <v>0</v>
      </c>
      <c r="T276" s="5">
        <v>19.285704761993124</v>
      </c>
      <c r="U276" s="6">
        <v>0</v>
      </c>
      <c r="V276" s="9">
        <v>0.21</v>
      </c>
      <c r="W276" s="6">
        <v>0</v>
      </c>
      <c r="X276" s="23">
        <v>0</v>
      </c>
      <c r="Y276" s="6">
        <v>0</v>
      </c>
      <c r="Z276" s="27">
        <v>1.316331242326755</v>
      </c>
      <c r="AA276" s="6">
        <v>0</v>
      </c>
      <c r="AB276" s="30">
        <v>0.106</v>
      </c>
      <c r="AC276" s="6">
        <v>0</v>
      </c>
      <c r="AD276" s="34">
        <v>0.39080462630303037</v>
      </c>
      <c r="AE276" s="6">
        <v>0</v>
      </c>
      <c r="AF276" s="32">
        <v>4.0676261776097471</v>
      </c>
      <c r="AG276" s="6">
        <v>0</v>
      </c>
      <c r="AH276" s="9">
        <v>42.366147508141822</v>
      </c>
      <c r="AI276" s="6">
        <v>0</v>
      </c>
    </row>
    <row r="277" spans="1:35">
      <c r="A277" s="1" t="s">
        <v>28</v>
      </c>
      <c r="B277" s="1" t="s">
        <v>51</v>
      </c>
      <c r="C277" s="1" t="s">
        <v>52</v>
      </c>
      <c r="D277" s="10">
        <v>0.28472222222222221</v>
      </c>
      <c r="E277" s="3">
        <f t="shared" si="34"/>
        <v>-170.00133333333332</v>
      </c>
      <c r="F277" s="3">
        <f t="shared" si="35"/>
        <v>-54.999000000000002</v>
      </c>
      <c r="G277" s="1">
        <v>4844</v>
      </c>
      <c r="H277" s="11">
        <v>10.068168379999999</v>
      </c>
      <c r="I277" s="1">
        <v>0</v>
      </c>
      <c r="J277" s="14">
        <v>7.1700600000000003</v>
      </c>
      <c r="K277" s="6">
        <v>0</v>
      </c>
      <c r="L277" s="18">
        <v>34.006980725051946</v>
      </c>
      <c r="M277" s="6">
        <v>0</v>
      </c>
      <c r="N277" s="7">
        <v>26.613288625826044</v>
      </c>
      <c r="O277" s="6">
        <v>0</v>
      </c>
      <c r="P277" s="27">
        <v>6.8444934029388254</v>
      </c>
      <c r="Q277" s="6">
        <v>0</v>
      </c>
      <c r="R277" s="48">
        <v>-2.9487736106189004</v>
      </c>
      <c r="S277" s="6">
        <v>0</v>
      </c>
      <c r="T277" s="5">
        <v>19.272719945951611</v>
      </c>
      <c r="U277" s="6">
        <v>0</v>
      </c>
      <c r="V277" s="9">
        <v>0.2</v>
      </c>
      <c r="W277" s="6">
        <v>0</v>
      </c>
      <c r="X277" s="23">
        <v>0</v>
      </c>
      <c r="Y277" s="6">
        <v>0</v>
      </c>
      <c r="Z277" s="27">
        <v>1.3073774607904893</v>
      </c>
      <c r="AA277" s="6">
        <v>0</v>
      </c>
      <c r="AB277" s="30">
        <v>0.107</v>
      </c>
      <c r="AC277" s="6">
        <v>0</v>
      </c>
      <c r="AD277" s="34">
        <v>0.24214999488484851</v>
      </c>
      <c r="AE277" s="6">
        <v>0</v>
      </c>
      <c r="AF277" s="32">
        <v>4.1333797418984126</v>
      </c>
      <c r="AG277" s="6">
        <v>0</v>
      </c>
      <c r="AH277" s="9">
        <v>39.937154422264911</v>
      </c>
      <c r="AI277" s="6">
        <v>0</v>
      </c>
    </row>
    <row r="278" spans="1:35">
      <c r="A278" s="1" t="s">
        <v>28</v>
      </c>
      <c r="B278" s="1" t="s">
        <v>51</v>
      </c>
      <c r="C278" s="1" t="s">
        <v>52</v>
      </c>
      <c r="D278" s="10">
        <v>0.28472222222222221</v>
      </c>
      <c r="E278" s="3">
        <f t="shared" si="34"/>
        <v>-170.00133333333332</v>
      </c>
      <c r="F278" s="3">
        <f t="shared" si="35"/>
        <v>-54.999000000000002</v>
      </c>
      <c r="G278" s="1">
        <v>4844</v>
      </c>
      <c r="H278" s="11">
        <v>20.24285652</v>
      </c>
      <c r="I278" s="1">
        <v>0</v>
      </c>
      <c r="J278" s="14">
        <v>7.1731199999999999</v>
      </c>
      <c r="K278" s="6">
        <v>0</v>
      </c>
      <c r="L278" s="18">
        <v>34.007323546720151</v>
      </c>
      <c r="M278" s="6">
        <v>0</v>
      </c>
      <c r="N278" s="7">
        <v>26.613133451649674</v>
      </c>
      <c r="O278" s="6">
        <v>0</v>
      </c>
      <c r="P278" s="27">
        <v>6.8408460225198109</v>
      </c>
      <c r="Q278" s="6">
        <v>0</v>
      </c>
      <c r="R278" s="48">
        <v>-2.808092879801336</v>
      </c>
      <c r="S278" s="6">
        <v>0</v>
      </c>
      <c r="T278" s="5">
        <v>19.275803126152233</v>
      </c>
      <c r="U278" s="6">
        <v>0</v>
      </c>
      <c r="V278" s="9">
        <v>0.21</v>
      </c>
      <c r="W278" s="6">
        <v>0</v>
      </c>
      <c r="X278" s="23">
        <v>0</v>
      </c>
      <c r="Y278" s="6">
        <v>0</v>
      </c>
      <c r="Z278" s="27">
        <v>1.3133580160294502</v>
      </c>
      <c r="AA278" s="6">
        <v>0</v>
      </c>
      <c r="AB278" s="30">
        <v>0.11899999999999999</v>
      </c>
      <c r="AC278" s="6">
        <v>0</v>
      </c>
      <c r="AD278" s="34">
        <v>0.26272294639090915</v>
      </c>
      <c r="AE278" s="6">
        <v>0</v>
      </c>
      <c r="AF278" s="32">
        <v>4.0601448498515476</v>
      </c>
      <c r="AG278" s="6">
        <v>0</v>
      </c>
      <c r="AH278" s="9">
        <v>42.23914133371688</v>
      </c>
      <c r="AI278" s="6">
        <v>0</v>
      </c>
    </row>
    <row r="279" spans="1:35">
      <c r="A279" s="1" t="s">
        <v>28</v>
      </c>
      <c r="B279" s="1" t="s">
        <v>51</v>
      </c>
      <c r="C279" s="1" t="s">
        <v>52</v>
      </c>
      <c r="D279" s="10">
        <v>0.28472222222222221</v>
      </c>
      <c r="E279" s="3">
        <f t="shared" si="34"/>
        <v>-170.00133333333332</v>
      </c>
      <c r="F279" s="3">
        <f t="shared" si="35"/>
        <v>-54.999000000000002</v>
      </c>
      <c r="G279" s="1">
        <v>4844</v>
      </c>
      <c r="H279" s="11">
        <v>30.117804670000002</v>
      </c>
      <c r="I279" s="1">
        <v>0</v>
      </c>
      <c r="J279" s="14">
        <v>7.1671899999999997</v>
      </c>
      <c r="K279" s="6">
        <v>0</v>
      </c>
      <c r="L279" s="18">
        <v>34.00846777361992</v>
      </c>
      <c r="M279" s="6">
        <v>0</v>
      </c>
      <c r="N279" s="7">
        <v>26.614857910431738</v>
      </c>
      <c r="O279" s="6">
        <v>0</v>
      </c>
      <c r="P279" s="27">
        <v>6.8423238234336301</v>
      </c>
      <c r="Q279" s="6">
        <v>0</v>
      </c>
      <c r="R279" s="48">
        <v>-2.8346900277182385</v>
      </c>
      <c r="S279" s="6">
        <v>0</v>
      </c>
      <c r="T279" s="5">
        <v>19.257967520815786</v>
      </c>
      <c r="U279" s="6">
        <v>0</v>
      </c>
      <c r="V279" s="9">
        <v>0.21</v>
      </c>
      <c r="W279" s="6">
        <v>0</v>
      </c>
      <c r="X279" s="23">
        <v>0</v>
      </c>
      <c r="Y279" s="6">
        <v>0</v>
      </c>
      <c r="Z279" s="27">
        <v>1.3044055192446389</v>
      </c>
      <c r="AA279" s="6">
        <v>0</v>
      </c>
      <c r="AB279" s="30">
        <v>0.13100000000000001</v>
      </c>
      <c r="AC279" s="6">
        <v>0</v>
      </c>
      <c r="AD279" s="34">
        <v>0.23651611087272728</v>
      </c>
      <c r="AE279" s="6">
        <v>0</v>
      </c>
      <c r="AF279" s="32">
        <v>4.1910680856200626</v>
      </c>
      <c r="AG279" s="6">
        <v>0</v>
      </c>
      <c r="AH279" s="9">
        <v>40.032409053083612</v>
      </c>
      <c r="AI279" s="6">
        <v>0</v>
      </c>
    </row>
    <row r="280" spans="1:35">
      <c r="A280" s="1" t="s">
        <v>28</v>
      </c>
      <c r="B280" s="1" t="s">
        <v>51</v>
      </c>
      <c r="C280" s="1" t="s">
        <v>52</v>
      </c>
      <c r="D280" s="10">
        <v>0.28472222222222221</v>
      </c>
      <c r="E280" s="3">
        <f t="shared" si="34"/>
        <v>-170.00133333333332</v>
      </c>
      <c r="F280" s="3">
        <f t="shared" si="35"/>
        <v>-54.999000000000002</v>
      </c>
      <c r="G280" s="1">
        <v>4844</v>
      </c>
      <c r="H280" s="11">
        <v>48.476251159999997</v>
      </c>
      <c r="I280" s="1">
        <v>0</v>
      </c>
      <c r="J280" s="14">
        <v>6.02691</v>
      </c>
      <c r="K280" s="6">
        <v>0</v>
      </c>
      <c r="L280" s="18">
        <v>34.002608683328567</v>
      </c>
      <c r="M280" s="6">
        <v>0</v>
      </c>
      <c r="N280" s="7">
        <v>26.761298920464242</v>
      </c>
      <c r="O280" s="6">
        <v>0</v>
      </c>
      <c r="P280" s="27">
        <v>7.1235226925088568</v>
      </c>
      <c r="Q280" s="6">
        <v>0</v>
      </c>
      <c r="R280" s="48">
        <v>-7.1773316942183101</v>
      </c>
      <c r="S280" s="6">
        <v>0</v>
      </c>
      <c r="T280" s="5">
        <v>20.650686222717809</v>
      </c>
      <c r="U280" s="6">
        <v>0</v>
      </c>
      <c r="V280" s="9">
        <v>0.17</v>
      </c>
      <c r="W280" s="6">
        <v>0</v>
      </c>
      <c r="X280" s="23">
        <v>0</v>
      </c>
      <c r="Y280" s="6">
        <v>0</v>
      </c>
      <c r="Z280" s="27">
        <v>1.4796027560700666</v>
      </c>
      <c r="AA280" s="6">
        <v>0</v>
      </c>
      <c r="AB280" s="30">
        <v>0.19400000000000001</v>
      </c>
      <c r="AC280" s="6">
        <v>0</v>
      </c>
      <c r="AD280" s="34">
        <v>0.35946867329090915</v>
      </c>
      <c r="AE280" s="6">
        <v>0</v>
      </c>
      <c r="AF280" s="32">
        <v>5.0943387997369962</v>
      </c>
      <c r="AG280" s="6">
        <v>0</v>
      </c>
      <c r="AH280" s="9">
        <v>42.645968598318682</v>
      </c>
      <c r="AI280" s="6">
        <v>0</v>
      </c>
    </row>
    <row r="281" spans="1:35">
      <c r="A281" s="1" t="s">
        <v>28</v>
      </c>
      <c r="B281" s="1" t="s">
        <v>51</v>
      </c>
      <c r="C281" s="1" t="s">
        <v>52</v>
      </c>
      <c r="D281" s="10">
        <v>0.28472222222222221</v>
      </c>
      <c r="E281" s="3">
        <f t="shared" si="34"/>
        <v>-170.00133333333332</v>
      </c>
      <c r="F281" s="3">
        <f t="shared" si="35"/>
        <v>-54.999000000000002</v>
      </c>
      <c r="G281" s="1">
        <v>4844</v>
      </c>
      <c r="H281" s="11">
        <v>74.674978710000005</v>
      </c>
      <c r="I281" s="1">
        <v>0</v>
      </c>
      <c r="J281" s="14">
        <v>4.3916500000000003</v>
      </c>
      <c r="K281" s="6">
        <v>0</v>
      </c>
      <c r="L281" s="18">
        <v>34.031816665538265</v>
      </c>
      <c r="M281" s="6">
        <v>0</v>
      </c>
      <c r="N281" s="7">
        <v>26.975085027654131</v>
      </c>
      <c r="O281" s="6">
        <v>0</v>
      </c>
      <c r="P281" s="27">
        <v>7.1203411030957344</v>
      </c>
      <c r="Q281" s="6">
        <v>0</v>
      </c>
      <c r="R281" s="48">
        <v>5.3769304327390728</v>
      </c>
      <c r="S281" s="6">
        <v>0</v>
      </c>
      <c r="T281" s="5">
        <v>23.420819596803437</v>
      </c>
      <c r="U281" s="6">
        <v>0</v>
      </c>
      <c r="V281" s="9">
        <v>0.19</v>
      </c>
      <c r="W281" s="6">
        <v>0</v>
      </c>
      <c r="X281" s="23">
        <v>5.7779762489894999</v>
      </c>
      <c r="Y281" s="6">
        <v>0</v>
      </c>
      <c r="Z281" s="27">
        <v>1.6746766328568778</v>
      </c>
      <c r="AA281" s="6">
        <v>0</v>
      </c>
      <c r="AB281" s="30">
        <v>0.44800000000000001</v>
      </c>
      <c r="AC281" s="6">
        <v>0</v>
      </c>
      <c r="AD281" s="34">
        <v>0.34229888262121216</v>
      </c>
      <c r="AE281" s="6">
        <v>0</v>
      </c>
      <c r="AF281" s="32">
        <v>6.5375458237902064</v>
      </c>
      <c r="AG281" s="6">
        <v>0</v>
      </c>
      <c r="AH281" s="9">
        <v>41.842247038638952</v>
      </c>
      <c r="AI281" s="6">
        <v>0</v>
      </c>
    </row>
    <row r="282" spans="1:35">
      <c r="A282" s="1" t="s">
        <v>28</v>
      </c>
      <c r="B282" s="1" t="s">
        <v>51</v>
      </c>
      <c r="C282" s="1" t="s">
        <v>52</v>
      </c>
      <c r="D282" s="10">
        <v>0.28472222222222221</v>
      </c>
      <c r="E282" s="3">
        <f t="shared" si="34"/>
        <v>-170.00133333333332</v>
      </c>
      <c r="F282" s="3">
        <f t="shared" si="35"/>
        <v>-54.999000000000002</v>
      </c>
      <c r="G282" s="1">
        <v>4844</v>
      </c>
      <c r="H282" s="11">
        <v>100.2800143</v>
      </c>
      <c r="I282" s="1">
        <v>0</v>
      </c>
      <c r="J282" s="14">
        <v>3.8902100000000002</v>
      </c>
      <c r="K282" s="6">
        <v>0</v>
      </c>
      <c r="L282" s="18">
        <v>34.003623772722882</v>
      </c>
      <c r="M282" s="6">
        <v>0</v>
      </c>
      <c r="N282" s="7">
        <v>27.004795420476512</v>
      </c>
      <c r="O282" s="6">
        <v>0</v>
      </c>
      <c r="P282" s="27">
        <v>7.051572291356222</v>
      </c>
      <c r="Q282" s="6">
        <v>0</v>
      </c>
      <c r="R282" s="48">
        <v>12.512254425043693</v>
      </c>
      <c r="S282" s="6">
        <v>0</v>
      </c>
      <c r="T282" s="5">
        <v>24.486331274454773</v>
      </c>
      <c r="U282" s="6">
        <v>0</v>
      </c>
      <c r="V282" s="9">
        <v>0.24</v>
      </c>
      <c r="W282" s="6">
        <v>0</v>
      </c>
      <c r="X282" s="23">
        <v>7.8681574034201862</v>
      </c>
      <c r="Y282" s="6">
        <v>0</v>
      </c>
      <c r="Z282" s="27">
        <v>1.7005275783805183</v>
      </c>
      <c r="AA282" s="6">
        <v>0</v>
      </c>
      <c r="AB282" s="30">
        <v>0.35</v>
      </c>
      <c r="AC282" s="6">
        <v>0</v>
      </c>
      <c r="AD282" s="34">
        <v>0.17821230803939395</v>
      </c>
      <c r="AE282" s="6">
        <v>0</v>
      </c>
      <c r="AF282" s="32">
        <v>5.2363634024060746</v>
      </c>
      <c r="AG282" s="6">
        <v>0</v>
      </c>
      <c r="AH282" s="9">
        <v>41.373868394021315</v>
      </c>
      <c r="AI282" s="6">
        <v>0</v>
      </c>
    </row>
    <row r="283" spans="1:35">
      <c r="A283" s="1" t="s">
        <v>28</v>
      </c>
      <c r="B283" s="1" t="s">
        <v>51</v>
      </c>
      <c r="C283" s="1" t="s">
        <v>52</v>
      </c>
      <c r="D283" s="10">
        <v>0.28472222222222221</v>
      </c>
      <c r="E283" s="3">
        <f t="shared" si="34"/>
        <v>-170.00133333333332</v>
      </c>
      <c r="F283" s="3">
        <f t="shared" si="35"/>
        <v>-54.999000000000002</v>
      </c>
      <c r="G283" s="1">
        <v>4844</v>
      </c>
      <c r="H283" s="11">
        <v>124.19126799999999</v>
      </c>
      <c r="I283" s="1">
        <v>0</v>
      </c>
      <c r="J283" s="14">
        <v>3.7656900000000002</v>
      </c>
      <c r="K283" s="6">
        <v>0</v>
      </c>
      <c r="L283" s="18">
        <v>34.014611974778219</v>
      </c>
      <c r="M283" s="6">
        <v>0</v>
      </c>
      <c r="N283" s="7">
        <v>27.026011249707835</v>
      </c>
      <c r="O283" s="6">
        <v>0</v>
      </c>
      <c r="P283" s="27">
        <v>6.9927299102957567</v>
      </c>
      <c r="Q283" s="6">
        <v>0</v>
      </c>
      <c r="R283" s="48">
        <v>16.123350710754494</v>
      </c>
      <c r="S283" s="6">
        <v>0</v>
      </c>
      <c r="T283" s="5">
        <v>24.954748056781241</v>
      </c>
      <c r="U283" s="6">
        <v>0</v>
      </c>
      <c r="V283" s="9">
        <v>0.31</v>
      </c>
      <c r="W283" s="6">
        <v>0</v>
      </c>
      <c r="X283" s="23">
        <v>8.5075420016301297</v>
      </c>
      <c r="Y283" s="6">
        <v>0</v>
      </c>
      <c r="Z283" s="27">
        <v>1.7064709418119905</v>
      </c>
      <c r="AA283" s="6">
        <v>0</v>
      </c>
      <c r="AB283" s="30">
        <v>0.14899999999999999</v>
      </c>
      <c r="AC283" s="6">
        <v>0</v>
      </c>
      <c r="AD283" s="34">
        <v>8.593575654242426E-2</v>
      </c>
      <c r="AE283" s="6">
        <v>0</v>
      </c>
      <c r="AF283" s="32">
        <v>4.2107719418104113</v>
      </c>
      <c r="AG283" s="6">
        <v>0</v>
      </c>
      <c r="AH283" s="9">
        <v>32.032123727593074</v>
      </c>
      <c r="AI283" s="6">
        <v>0</v>
      </c>
    </row>
    <row r="284" spans="1:35">
      <c r="A284" s="1" t="s">
        <v>28</v>
      </c>
      <c r="B284" s="1" t="s">
        <v>51</v>
      </c>
      <c r="C284" s="1" t="s">
        <v>52</v>
      </c>
      <c r="D284" s="10">
        <v>8.7499999999999994E-2</v>
      </c>
      <c r="E284" s="3">
        <f t="shared" si="34"/>
        <v>-170.00133333333332</v>
      </c>
      <c r="F284" s="3">
        <f t="shared" ref="F284:F293" si="36">-(54+59.92/60)</f>
        <v>-54.998666666666665</v>
      </c>
      <c r="G284" s="1">
        <v>4842</v>
      </c>
      <c r="H284" s="11">
        <v>149.34746899999999</v>
      </c>
      <c r="I284" s="1">
        <v>0</v>
      </c>
      <c r="J284" s="14">
        <v>3.4823200000000001</v>
      </c>
      <c r="K284" s="6">
        <v>0</v>
      </c>
      <c r="L284" s="18">
        <v>33.993864864738214</v>
      </c>
      <c r="M284" s="6">
        <v>0</v>
      </c>
      <c r="N284" s="7">
        <v>27.037156867763542</v>
      </c>
      <c r="O284" s="6">
        <v>0</v>
      </c>
      <c r="P284" s="27">
        <v>7.0374658304797055</v>
      </c>
      <c r="Q284" s="6">
        <v>0</v>
      </c>
      <c r="R284" s="48">
        <v>16.486586888057502</v>
      </c>
      <c r="S284" s="6">
        <v>0</v>
      </c>
      <c r="T284" s="5">
        <v>25.653140503538594</v>
      </c>
      <c r="U284" s="6">
        <v>0</v>
      </c>
      <c r="V284" s="9">
        <v>0.32</v>
      </c>
      <c r="W284" s="6">
        <v>0</v>
      </c>
      <c r="X284" s="23">
        <v>9.0969149416525354</v>
      </c>
      <c r="Y284" s="6">
        <v>0</v>
      </c>
      <c r="Z284" s="27">
        <v>1.7124128146045445</v>
      </c>
      <c r="AA284" s="6">
        <v>0</v>
      </c>
      <c r="AB284" s="30">
        <v>7.0999999999999994E-2</v>
      </c>
      <c r="AC284" s="6">
        <v>0</v>
      </c>
      <c r="AD284" s="34">
        <v>2.6130734087878801E-2</v>
      </c>
      <c r="AE284" s="6">
        <v>0</v>
      </c>
      <c r="AF284" s="32">
        <v>3.3078412575275302</v>
      </c>
      <c r="AG284" s="6">
        <v>0</v>
      </c>
      <c r="AH284" s="9">
        <v>30.528113666950901</v>
      </c>
      <c r="AI284" s="6">
        <v>0</v>
      </c>
    </row>
    <row r="285" spans="1:35">
      <c r="A285" s="1" t="s">
        <v>28</v>
      </c>
      <c r="B285" s="1" t="s">
        <v>51</v>
      </c>
      <c r="C285" s="1" t="s">
        <v>52</v>
      </c>
      <c r="D285" s="10">
        <v>8.7499999999999994E-2</v>
      </c>
      <c r="E285" s="3">
        <f t="shared" si="34"/>
        <v>-170.00133333333332</v>
      </c>
      <c r="F285" s="3">
        <f t="shared" si="36"/>
        <v>-54.998666666666665</v>
      </c>
      <c r="G285" s="1">
        <v>4842</v>
      </c>
      <c r="H285" s="11">
        <v>197.3814625</v>
      </c>
      <c r="I285" s="1">
        <v>0</v>
      </c>
      <c r="J285" s="14">
        <v>3.2914300000000001</v>
      </c>
      <c r="K285" s="6">
        <v>0</v>
      </c>
      <c r="L285" s="18">
        <v>33.994470331630957</v>
      </c>
      <c r="M285" s="6">
        <v>0</v>
      </c>
      <c r="N285" s="7">
        <v>27.055718884807447</v>
      </c>
      <c r="O285" s="6">
        <v>0</v>
      </c>
      <c r="P285" s="27">
        <v>6.9574551232076409</v>
      </c>
      <c r="Q285" s="6">
        <v>0</v>
      </c>
      <c r="R285" s="48">
        <v>21.633014097163255</v>
      </c>
      <c r="S285" s="6">
        <v>0</v>
      </c>
      <c r="T285" s="5">
        <v>26.677851890678834</v>
      </c>
      <c r="U285" s="6">
        <v>0</v>
      </c>
      <c r="V285" s="9">
        <v>0.05</v>
      </c>
      <c r="W285" s="6">
        <v>0</v>
      </c>
      <c r="X285" s="23">
        <v>10.536831342836871</v>
      </c>
      <c r="Y285" s="6">
        <v>0</v>
      </c>
      <c r="Z285" s="27">
        <v>1.7681017649734003</v>
      </c>
      <c r="AA285" s="6">
        <v>0</v>
      </c>
      <c r="AB285" s="30">
        <v>0.04</v>
      </c>
      <c r="AC285" s="6">
        <v>0</v>
      </c>
      <c r="AD285" s="34">
        <v>2.0677690063131318E-2</v>
      </c>
      <c r="AE285" s="6">
        <v>0</v>
      </c>
      <c r="AF285" s="32">
        <v>2.6136918669159726</v>
      </c>
      <c r="AG285" s="6">
        <v>0</v>
      </c>
      <c r="AH285" s="9">
        <v>26.929605391577716</v>
      </c>
      <c r="AI285" s="6">
        <v>0</v>
      </c>
    </row>
    <row r="286" spans="1:35">
      <c r="A286" s="1" t="s">
        <v>28</v>
      </c>
      <c r="B286" s="1" t="s">
        <v>51</v>
      </c>
      <c r="C286" s="1" t="s">
        <v>52</v>
      </c>
      <c r="D286" s="10">
        <v>8.7499999999999994E-2</v>
      </c>
      <c r="E286" s="3">
        <f t="shared" si="34"/>
        <v>-170.00133333333332</v>
      </c>
      <c r="F286" s="3">
        <f t="shared" si="36"/>
        <v>-54.998666666666665</v>
      </c>
      <c r="G286" s="1">
        <v>4842</v>
      </c>
      <c r="H286" s="11">
        <v>297.17406260000001</v>
      </c>
      <c r="I286" s="1">
        <v>0</v>
      </c>
      <c r="J286" s="14">
        <v>3.3087200000000001</v>
      </c>
      <c r="K286" s="6">
        <v>0</v>
      </c>
      <c r="L286" s="18">
        <v>34.072269101780861</v>
      </c>
      <c r="M286" s="6">
        <v>0</v>
      </c>
      <c r="N286" s="7">
        <v>27.116133562928326</v>
      </c>
      <c r="O286" s="6">
        <v>0</v>
      </c>
      <c r="P286" s="27">
        <v>6.4243933368201871</v>
      </c>
      <c r="Q286" s="6">
        <v>0</v>
      </c>
      <c r="R286" s="48">
        <v>45.114884846295922</v>
      </c>
      <c r="S286" s="6">
        <v>0</v>
      </c>
      <c r="T286" s="5">
        <v>28.468278529139759</v>
      </c>
      <c r="U286" s="6">
        <v>0</v>
      </c>
      <c r="V286" s="9">
        <v>0.06</v>
      </c>
      <c r="W286" s="6">
        <v>0</v>
      </c>
      <c r="X286" s="23">
        <v>16.229490092240631</v>
      </c>
      <c r="Y286" s="6">
        <v>0</v>
      </c>
      <c r="Z286" s="27">
        <v>1.8934231366383081</v>
      </c>
      <c r="AA286" s="6">
        <v>0</v>
      </c>
      <c r="AB286" s="51"/>
      <c r="AC286" s="6"/>
      <c r="AD286" s="34">
        <v>9.5127778782828302E-3</v>
      </c>
      <c r="AE286" s="6">
        <v>0</v>
      </c>
      <c r="AF286" s="32">
        <v>1.8961765684010077</v>
      </c>
      <c r="AG286" s="6">
        <v>0</v>
      </c>
      <c r="AH286" s="9">
        <v>22.596687978756052</v>
      </c>
      <c r="AI286" s="6">
        <v>0</v>
      </c>
    </row>
    <row r="287" spans="1:35">
      <c r="A287" s="1" t="s">
        <v>28</v>
      </c>
      <c r="B287" s="1" t="s">
        <v>51</v>
      </c>
      <c r="C287" s="1" t="s">
        <v>52</v>
      </c>
      <c r="D287" s="10">
        <v>8.7499999999999994E-2</v>
      </c>
      <c r="E287" s="3">
        <f t="shared" si="34"/>
        <v>-170.00133333333332</v>
      </c>
      <c r="F287" s="3">
        <f t="shared" si="36"/>
        <v>-54.998666666666665</v>
      </c>
      <c r="G287" s="1">
        <v>4842</v>
      </c>
      <c r="H287" s="11">
        <v>396.3455472</v>
      </c>
      <c r="I287" s="1">
        <v>0</v>
      </c>
      <c r="J287" s="14">
        <v>3.2949199999999998</v>
      </c>
      <c r="K287" s="6">
        <v>0</v>
      </c>
      <c r="L287" s="18">
        <v>34.176169023130491</v>
      </c>
      <c r="M287" s="6">
        <v>0</v>
      </c>
      <c r="N287" s="7">
        <v>27.200281565563728</v>
      </c>
      <c r="O287" s="6">
        <v>0</v>
      </c>
      <c r="P287" s="27">
        <v>5.5772406323705015</v>
      </c>
      <c r="Q287" s="6">
        <v>0</v>
      </c>
      <c r="R287" s="48">
        <v>82.818472133676238</v>
      </c>
      <c r="S287" s="6">
        <v>0</v>
      </c>
      <c r="T287" s="5">
        <v>31.462659837488207</v>
      </c>
      <c r="U287" s="6">
        <v>0</v>
      </c>
      <c r="V287" s="9">
        <v>0</v>
      </c>
      <c r="W287" s="6">
        <v>0</v>
      </c>
      <c r="X287" s="23">
        <v>27.073746085647272</v>
      </c>
      <c r="Y287" s="6">
        <v>0</v>
      </c>
      <c r="Z287" s="27">
        <v>2.0722724906588681</v>
      </c>
      <c r="AA287" s="6">
        <v>0</v>
      </c>
      <c r="AB287" s="51"/>
      <c r="AC287" s="6"/>
      <c r="AD287" s="34">
        <v>5.3865543636363649E-3</v>
      </c>
      <c r="AE287" s="6">
        <v>0</v>
      </c>
      <c r="AF287" s="32">
        <v>1.4138256186566633</v>
      </c>
      <c r="AG287" s="6">
        <v>0</v>
      </c>
      <c r="AH287" s="9">
        <v>17.738755775459868</v>
      </c>
      <c r="AI287" s="6">
        <v>0</v>
      </c>
    </row>
    <row r="288" spans="1:35">
      <c r="A288" s="1" t="s">
        <v>28</v>
      </c>
      <c r="B288" s="1" t="s">
        <v>51</v>
      </c>
      <c r="C288" s="1" t="s">
        <v>52</v>
      </c>
      <c r="D288" s="10">
        <v>8.7499999999999994E-2</v>
      </c>
      <c r="E288" s="3">
        <f t="shared" si="34"/>
        <v>-170.00133333333332</v>
      </c>
      <c r="F288" s="3">
        <f t="shared" si="36"/>
        <v>-54.998666666666665</v>
      </c>
      <c r="G288" s="1">
        <v>4842</v>
      </c>
      <c r="H288" s="11">
        <v>495.64723099999998</v>
      </c>
      <c r="I288" s="1">
        <v>0</v>
      </c>
      <c r="J288" s="14">
        <v>3.1644100000000002</v>
      </c>
      <c r="K288" s="6">
        <v>0</v>
      </c>
      <c r="L288" s="18">
        <v>34.251287354417229</v>
      </c>
      <c r="M288" s="6">
        <v>0</v>
      </c>
      <c r="N288" s="7">
        <v>27.272386902745438</v>
      </c>
      <c r="O288" s="6">
        <v>0</v>
      </c>
      <c r="P288" s="27">
        <v>5.1320640857371238</v>
      </c>
      <c r="Q288" s="6">
        <v>0</v>
      </c>
      <c r="R288" s="48">
        <v>103.60871456724394</v>
      </c>
      <c r="S288" s="6">
        <v>0</v>
      </c>
      <c r="T288" s="5">
        <v>33.02606653601579</v>
      </c>
      <c r="U288" s="6">
        <v>0</v>
      </c>
      <c r="V288" s="9">
        <v>0</v>
      </c>
      <c r="W288" s="6">
        <v>0</v>
      </c>
      <c r="X288" s="23">
        <v>35.413031858839091</v>
      </c>
      <c r="Y288" s="6">
        <v>0</v>
      </c>
      <c r="Z288" s="27">
        <v>2.2073190440367849</v>
      </c>
      <c r="AA288" s="6">
        <v>0</v>
      </c>
      <c r="AB288" s="51"/>
      <c r="AC288" s="6"/>
      <c r="AD288" s="34">
        <v>2.9352559484848487E-3</v>
      </c>
      <c r="AE288" s="6">
        <v>0</v>
      </c>
      <c r="AF288" s="32">
        <v>1.3132137217743944</v>
      </c>
      <c r="AG288" s="6">
        <v>0</v>
      </c>
      <c r="AH288" s="9">
        <v>15.293647541621732</v>
      </c>
      <c r="AI288" s="6">
        <v>0</v>
      </c>
    </row>
    <row r="289" spans="1:35">
      <c r="A289" s="1" t="s">
        <v>28</v>
      </c>
      <c r="B289" s="1" t="s">
        <v>51</v>
      </c>
      <c r="C289" s="1" t="s">
        <v>52</v>
      </c>
      <c r="D289" s="10">
        <v>8.7499999999999994E-2</v>
      </c>
      <c r="E289" s="3">
        <f t="shared" si="34"/>
        <v>-170.00133333333332</v>
      </c>
      <c r="F289" s="3">
        <f t="shared" si="36"/>
        <v>-54.998666666666665</v>
      </c>
      <c r="G289" s="1">
        <v>4842</v>
      </c>
      <c r="H289" s="11">
        <v>594.22723619999999</v>
      </c>
      <c r="I289" s="1">
        <v>0</v>
      </c>
      <c r="J289" s="14">
        <v>2.8378999999999999</v>
      </c>
      <c r="K289" s="6">
        <v>0</v>
      </c>
      <c r="L289" s="18">
        <v>34.315820029487149</v>
      </c>
      <c r="M289" s="6">
        <v>0</v>
      </c>
      <c r="N289" s="7">
        <v>27.353536889064117</v>
      </c>
      <c r="O289" s="6">
        <v>0</v>
      </c>
      <c r="P289" s="27">
        <v>4.7129538255060046</v>
      </c>
      <c r="Q289" s="6">
        <v>0</v>
      </c>
      <c r="R289" s="48">
        <v>124.90978473857425</v>
      </c>
      <c r="S289" s="6">
        <v>0</v>
      </c>
      <c r="T289" s="5">
        <v>34.748349924792294</v>
      </c>
      <c r="U289" s="6">
        <v>0</v>
      </c>
      <c r="V289" s="9">
        <v>0</v>
      </c>
      <c r="W289" s="6">
        <v>0</v>
      </c>
      <c r="X289" s="23">
        <v>45.892761087314256</v>
      </c>
      <c r="Y289" s="6">
        <v>0</v>
      </c>
      <c r="Z289" s="27">
        <v>2.3274583045416328</v>
      </c>
      <c r="AA289" s="6">
        <v>0</v>
      </c>
      <c r="AB289" s="51"/>
      <c r="AC289" s="6"/>
      <c r="AD289" s="34">
        <v>1.2190497866666672E-2</v>
      </c>
      <c r="AE289" s="6">
        <v>0</v>
      </c>
      <c r="AF289" s="32">
        <v>1.270020439565297</v>
      </c>
      <c r="AG289" s="6">
        <v>0</v>
      </c>
      <c r="AH289" s="9">
        <v>16.390194893471659</v>
      </c>
      <c r="AI289" s="6">
        <v>0</v>
      </c>
    </row>
    <row r="290" spans="1:35">
      <c r="A290" s="1" t="s">
        <v>28</v>
      </c>
      <c r="B290" s="1" t="s">
        <v>51</v>
      </c>
      <c r="C290" s="1" t="s">
        <v>52</v>
      </c>
      <c r="D290" s="10">
        <v>8.7499999999999994E-2</v>
      </c>
      <c r="E290" s="3">
        <f t="shared" si="34"/>
        <v>-170.00133333333332</v>
      </c>
      <c r="F290" s="3">
        <f t="shared" si="36"/>
        <v>-54.998666666666665</v>
      </c>
      <c r="G290" s="1">
        <v>4842</v>
      </c>
      <c r="H290" s="11">
        <v>791.70840039999996</v>
      </c>
      <c r="I290" s="1">
        <v>0</v>
      </c>
      <c r="J290" s="14">
        <v>2.6508699999999998</v>
      </c>
      <c r="K290" s="6">
        <v>0</v>
      </c>
      <c r="L290" s="18">
        <v>34.440999217595667</v>
      </c>
      <c r="M290" s="6">
        <v>0</v>
      </c>
      <c r="N290" s="7">
        <v>27.469989411413508</v>
      </c>
      <c r="O290" s="6">
        <v>0</v>
      </c>
      <c r="P290" s="27">
        <v>4.1882333494518065</v>
      </c>
      <c r="Q290" s="6">
        <v>0</v>
      </c>
      <c r="R290" s="48">
        <v>149.63636327826956</v>
      </c>
      <c r="S290" s="6">
        <v>0</v>
      </c>
      <c r="T290" s="5">
        <v>35.800763855572285</v>
      </c>
      <c r="U290" s="6">
        <v>0</v>
      </c>
      <c r="V290" s="9">
        <v>0</v>
      </c>
      <c r="W290" s="6">
        <v>0</v>
      </c>
      <c r="X290" s="23">
        <v>60.307626715657207</v>
      </c>
      <c r="Y290" s="6">
        <v>0</v>
      </c>
      <c r="Z290" s="27">
        <v>2.3928800158201757</v>
      </c>
      <c r="AA290" s="6">
        <v>0</v>
      </c>
      <c r="AB290" s="51"/>
      <c r="AC290" s="6"/>
      <c r="AD290" s="34">
        <v>2.5102572055555558E-3</v>
      </c>
      <c r="AE290" s="6">
        <v>0</v>
      </c>
      <c r="AF290" s="32">
        <v>0.87809097664602187</v>
      </c>
      <c r="AG290" s="6">
        <v>0</v>
      </c>
      <c r="AH290" s="9">
        <v>34.718579667568576</v>
      </c>
      <c r="AI290" s="6">
        <v>0</v>
      </c>
    </row>
    <row r="291" spans="1:35">
      <c r="A291" s="1" t="s">
        <v>28</v>
      </c>
      <c r="B291" s="1" t="s">
        <v>51</v>
      </c>
      <c r="C291" s="1" t="s">
        <v>52</v>
      </c>
      <c r="D291" s="10">
        <v>8.7499999999999994E-2</v>
      </c>
      <c r="E291" s="3">
        <f t="shared" si="34"/>
        <v>-170.00133333333332</v>
      </c>
      <c r="F291" s="3">
        <f t="shared" si="36"/>
        <v>-54.998666666666665</v>
      </c>
      <c r="G291" s="1">
        <v>4842</v>
      </c>
      <c r="H291" s="11">
        <v>988.62801469999999</v>
      </c>
      <c r="I291" s="1">
        <v>0</v>
      </c>
      <c r="J291" s="14">
        <v>2.4796</v>
      </c>
      <c r="K291" s="6">
        <v>0</v>
      </c>
      <c r="L291" s="18">
        <v>34.540915955064847</v>
      </c>
      <c r="M291" s="6">
        <v>0</v>
      </c>
      <c r="N291" s="7">
        <v>27.564597159952427</v>
      </c>
      <c r="O291" s="6">
        <v>0</v>
      </c>
      <c r="P291" s="27">
        <v>4.0150400165790021</v>
      </c>
      <c r="Q291" s="6">
        <v>0</v>
      </c>
      <c r="R291" s="48">
        <v>158.60220688019928</v>
      </c>
      <c r="S291" s="6">
        <v>0</v>
      </c>
      <c r="T291" s="5">
        <v>35.648628772354797</v>
      </c>
      <c r="U291" s="6">
        <v>0</v>
      </c>
      <c r="V291" s="9">
        <v>0</v>
      </c>
      <c r="W291" s="6">
        <v>0</v>
      </c>
      <c r="X291" s="23">
        <v>69.170198995260591</v>
      </c>
      <c r="Y291" s="6">
        <v>0</v>
      </c>
      <c r="Z291" s="27">
        <v>2.3985971346975963</v>
      </c>
      <c r="AA291" s="6">
        <v>0</v>
      </c>
      <c r="AB291" s="51"/>
      <c r="AC291" s="6"/>
      <c r="AD291" s="34">
        <v>1.0168657262626265E-3</v>
      </c>
      <c r="AE291" s="6">
        <v>0</v>
      </c>
      <c r="AF291" s="32">
        <v>0.62875969491207051</v>
      </c>
      <c r="AG291" s="6">
        <v>0</v>
      </c>
      <c r="AH291" s="9">
        <v>9.440042686748102</v>
      </c>
      <c r="AI291" s="6">
        <v>0</v>
      </c>
    </row>
    <row r="292" spans="1:35">
      <c r="A292" s="1" t="s">
        <v>28</v>
      </c>
      <c r="B292" s="1" t="s">
        <v>51</v>
      </c>
      <c r="C292" s="1" t="s">
        <v>52</v>
      </c>
      <c r="D292" s="10">
        <v>8.7499999999999994E-2</v>
      </c>
      <c r="E292" s="3">
        <f t="shared" si="34"/>
        <v>-170.00133333333332</v>
      </c>
      <c r="F292" s="3">
        <f t="shared" si="36"/>
        <v>-54.998666666666665</v>
      </c>
      <c r="G292" s="1">
        <v>4842</v>
      </c>
      <c r="H292" s="11">
        <v>1234.8129060000001</v>
      </c>
      <c r="I292" s="1">
        <v>0</v>
      </c>
      <c r="J292" s="14">
        <v>2.2835800000000002</v>
      </c>
      <c r="K292" s="6">
        <v>0</v>
      </c>
      <c r="L292" s="18">
        <v>34.636949181989834</v>
      </c>
      <c r="M292" s="6">
        <v>0</v>
      </c>
      <c r="N292" s="7">
        <v>27.657882132826444</v>
      </c>
      <c r="O292" s="6">
        <v>0</v>
      </c>
      <c r="P292" s="27">
        <v>4.0196172520304341</v>
      </c>
      <c r="Q292" s="6">
        <v>0</v>
      </c>
      <c r="R292" s="48">
        <v>159.86274409749345</v>
      </c>
      <c r="S292" s="6">
        <v>0</v>
      </c>
      <c r="T292" s="5">
        <v>34.544838614497564</v>
      </c>
      <c r="U292" s="6">
        <v>0</v>
      </c>
      <c r="V292" s="9">
        <v>0</v>
      </c>
      <c r="W292" s="6">
        <v>0</v>
      </c>
      <c r="X292" s="23">
        <v>76.229262390415926</v>
      </c>
      <c r="Y292" s="6">
        <v>0</v>
      </c>
      <c r="Z292" s="27">
        <v>2.3197139809392922</v>
      </c>
      <c r="AA292" s="6">
        <v>0</v>
      </c>
      <c r="AB292" s="51"/>
      <c r="AC292" s="6"/>
      <c r="AD292" s="34"/>
      <c r="AE292" s="6"/>
      <c r="AG292" s="6"/>
      <c r="AI292" s="6"/>
    </row>
    <row r="293" spans="1:35">
      <c r="A293" s="1" t="s">
        <v>28</v>
      </c>
      <c r="B293" s="1" t="s">
        <v>51</v>
      </c>
      <c r="C293" s="1" t="s">
        <v>52</v>
      </c>
      <c r="D293" s="10">
        <v>8.7499999999999994E-2</v>
      </c>
      <c r="E293" s="3">
        <f t="shared" si="34"/>
        <v>-170.00133333333332</v>
      </c>
      <c r="F293" s="3">
        <f t="shared" si="36"/>
        <v>-54.998666666666665</v>
      </c>
      <c r="G293" s="1">
        <v>4842</v>
      </c>
      <c r="H293" s="11">
        <v>1481.1386210000001</v>
      </c>
      <c r="I293" s="1">
        <v>0</v>
      </c>
      <c r="J293" s="14">
        <v>2.1376599999999999</v>
      </c>
      <c r="K293" s="6">
        <v>0</v>
      </c>
      <c r="L293" s="18">
        <v>34.693324569960183</v>
      </c>
      <c r="M293" s="6">
        <v>0</v>
      </c>
      <c r="N293" s="7">
        <v>27.714978151665946</v>
      </c>
      <c r="O293" s="6">
        <v>0</v>
      </c>
      <c r="P293" s="27">
        <v>4.2074524093829258</v>
      </c>
      <c r="Q293" s="6">
        <v>0</v>
      </c>
      <c r="R293" s="48">
        <v>152.61018360694749</v>
      </c>
      <c r="S293" s="6">
        <v>0</v>
      </c>
      <c r="T293" s="5">
        <v>33.487840107577441</v>
      </c>
      <c r="U293" s="6">
        <v>0</v>
      </c>
      <c r="V293" s="9">
        <v>0</v>
      </c>
      <c r="W293" s="6">
        <v>0</v>
      </c>
      <c r="X293" s="23">
        <v>80.390076045444857</v>
      </c>
      <c r="Y293" s="6">
        <v>0</v>
      </c>
      <c r="Z293" s="27">
        <v>2.2457946915976192</v>
      </c>
      <c r="AA293" s="6">
        <v>0</v>
      </c>
      <c r="AB293" s="51"/>
      <c r="AC293" s="6"/>
      <c r="AD293" s="34">
        <v>4.3956503232323241E-4</v>
      </c>
      <c r="AE293" s="6">
        <v>0</v>
      </c>
      <c r="AF293" s="32">
        <v>0.54631752983006987</v>
      </c>
      <c r="AG293" s="6">
        <v>0</v>
      </c>
      <c r="AH293" s="9">
        <v>10.006662471619219</v>
      </c>
      <c r="AI293" s="6">
        <v>0</v>
      </c>
    </row>
    <row r="294" spans="1:35">
      <c r="A294" s="1" t="s">
        <v>28</v>
      </c>
      <c r="B294" s="1" t="s">
        <v>51</v>
      </c>
      <c r="C294" s="1" t="s">
        <v>53</v>
      </c>
      <c r="D294" s="10">
        <v>0.8520833333333333</v>
      </c>
      <c r="E294" s="3">
        <f t="shared" ref="E294:E308" si="37">-(170+0.21/60)</f>
        <v>-170.0035</v>
      </c>
      <c r="F294" s="3">
        <f t="shared" ref="F294:F308" si="38">-(54+59.96/60)</f>
        <v>-54.999333333333333</v>
      </c>
      <c r="G294" s="1">
        <v>4838</v>
      </c>
      <c r="H294" s="11">
        <v>1727.281338</v>
      </c>
      <c r="I294" s="1">
        <v>0</v>
      </c>
      <c r="J294" s="14">
        <v>1.9665900000000001</v>
      </c>
      <c r="K294" s="6">
        <v>0</v>
      </c>
      <c r="L294" s="18">
        <v>34.725931056123599</v>
      </c>
      <c r="M294" s="6">
        <v>0</v>
      </c>
      <c r="N294" s="7">
        <v>27.754797337159744</v>
      </c>
      <c r="O294" s="6">
        <v>0</v>
      </c>
      <c r="P294" s="27">
        <v>4.3128492198987498</v>
      </c>
      <c r="Q294" s="6">
        <v>0</v>
      </c>
      <c r="R294" s="48">
        <v>149.31926097206363</v>
      </c>
      <c r="S294" s="6">
        <v>0</v>
      </c>
      <c r="T294" s="5">
        <v>32.724407312595318</v>
      </c>
      <c r="U294" s="6">
        <v>0</v>
      </c>
      <c r="V294" s="9">
        <v>0</v>
      </c>
      <c r="W294" s="6">
        <v>0</v>
      </c>
      <c r="X294" s="23">
        <v>84.597089303776556</v>
      </c>
      <c r="Y294" s="6">
        <v>0</v>
      </c>
      <c r="Z294" s="27">
        <v>2.1917726638266983</v>
      </c>
      <c r="AA294" s="6">
        <v>0</v>
      </c>
      <c r="AB294" s="51"/>
      <c r="AC294" s="6"/>
      <c r="AD294" s="34"/>
      <c r="AE294" s="6"/>
      <c r="AG294" s="6"/>
      <c r="AI294" s="6"/>
    </row>
    <row r="295" spans="1:35">
      <c r="A295" s="1" t="s">
        <v>28</v>
      </c>
      <c r="B295" s="1" t="s">
        <v>51</v>
      </c>
      <c r="C295" s="1" t="s">
        <v>53</v>
      </c>
      <c r="D295" s="10">
        <v>0.8520833333333333</v>
      </c>
      <c r="E295" s="3">
        <f t="shared" si="37"/>
        <v>-170.0035</v>
      </c>
      <c r="F295" s="3">
        <f t="shared" si="38"/>
        <v>-54.999333333333333</v>
      </c>
      <c r="G295" s="1">
        <v>4838</v>
      </c>
      <c r="H295" s="11">
        <v>1971.743995</v>
      </c>
      <c r="I295" s="1">
        <v>0</v>
      </c>
      <c r="J295" s="14">
        <v>1.7618100000000001</v>
      </c>
      <c r="K295" s="6">
        <v>0</v>
      </c>
      <c r="L295" s="18">
        <v>34.739278787668567</v>
      </c>
      <c r="M295" s="6">
        <v>0</v>
      </c>
      <c r="N295" s="7">
        <v>27.781416381525787</v>
      </c>
      <c r="O295" s="6">
        <v>0</v>
      </c>
      <c r="P295" s="27">
        <v>4.3875252879121316</v>
      </c>
      <c r="Q295" s="6">
        <v>0</v>
      </c>
      <c r="R295" s="48">
        <v>147.75199615940687</v>
      </c>
      <c r="S295" s="6">
        <v>0</v>
      </c>
      <c r="T295" s="5">
        <v>32.326328952313631</v>
      </c>
      <c r="U295" s="6">
        <v>0</v>
      </c>
      <c r="V295" s="9">
        <v>0</v>
      </c>
      <c r="W295" s="6">
        <v>0</v>
      </c>
      <c r="X295" s="23">
        <v>89.846591848048121</v>
      </c>
      <c r="Y295" s="6">
        <v>0</v>
      </c>
      <c r="Z295" s="27">
        <v>2.1676066150803441</v>
      </c>
      <c r="AA295" s="6">
        <v>0</v>
      </c>
      <c r="AB295" s="51"/>
      <c r="AC295" s="6"/>
      <c r="AD295" s="34"/>
      <c r="AE295" s="6"/>
      <c r="AF295" s="32">
        <v>0.40671703976904983</v>
      </c>
      <c r="AG295" s="6">
        <v>0</v>
      </c>
      <c r="AH295" s="9">
        <v>7.040955494827247</v>
      </c>
      <c r="AI295" s="6">
        <v>0</v>
      </c>
    </row>
    <row r="296" spans="1:35">
      <c r="A296" s="1" t="s">
        <v>28</v>
      </c>
      <c r="B296" s="1" t="s">
        <v>51</v>
      </c>
      <c r="C296" s="1" t="s">
        <v>53</v>
      </c>
      <c r="D296" s="10">
        <v>0.8520833333333333</v>
      </c>
      <c r="E296" s="3">
        <f t="shared" si="37"/>
        <v>-170.0035</v>
      </c>
      <c r="F296" s="3">
        <f t="shared" si="38"/>
        <v>-54.999333333333333</v>
      </c>
      <c r="G296" s="1">
        <v>4838</v>
      </c>
      <c r="H296" s="11">
        <v>2217.721059</v>
      </c>
      <c r="I296" s="1">
        <v>0</v>
      </c>
      <c r="J296" s="14">
        <v>1.5556399999999999</v>
      </c>
      <c r="K296" s="6">
        <v>0</v>
      </c>
      <c r="L296" s="18">
        <v>34.742209322622678</v>
      </c>
      <c r="M296" s="6">
        <v>0</v>
      </c>
      <c r="N296" s="7">
        <v>27.799254838614843</v>
      </c>
      <c r="O296" s="6">
        <v>0</v>
      </c>
      <c r="P296" s="27">
        <v>4.4690772009118449</v>
      </c>
      <c r="Q296" s="6">
        <v>0</v>
      </c>
      <c r="R296" s="48">
        <v>145.93064420757659</v>
      </c>
      <c r="S296" s="6">
        <v>0</v>
      </c>
      <c r="T296" s="5">
        <v>32.406403492465131</v>
      </c>
      <c r="U296" s="6">
        <v>0</v>
      </c>
      <c r="V296" s="9">
        <v>0</v>
      </c>
      <c r="W296" s="6">
        <v>0</v>
      </c>
      <c r="X296" s="23">
        <v>95.987782492375942</v>
      </c>
      <c r="Y296" s="6">
        <v>0</v>
      </c>
      <c r="Z296" s="27">
        <v>2.1733031394253768</v>
      </c>
      <c r="AA296" s="6">
        <v>0</v>
      </c>
      <c r="AB296" s="51"/>
      <c r="AC296" s="6"/>
      <c r="AD296" s="34">
        <v>4.8584025101010107E-4</v>
      </c>
      <c r="AE296" s="6">
        <v>0</v>
      </c>
      <c r="AG296" s="6"/>
      <c r="AI296" s="6"/>
    </row>
    <row r="297" spans="1:35">
      <c r="A297" s="1" t="s">
        <v>28</v>
      </c>
      <c r="B297" s="1" t="s">
        <v>51</v>
      </c>
      <c r="C297" s="1" t="s">
        <v>53</v>
      </c>
      <c r="D297" s="10">
        <v>0.8520833333333333</v>
      </c>
      <c r="E297" s="3">
        <f t="shared" si="37"/>
        <v>-170.0035</v>
      </c>
      <c r="F297" s="3">
        <f t="shared" si="38"/>
        <v>-54.999333333333333</v>
      </c>
      <c r="G297" s="1">
        <v>4838</v>
      </c>
      <c r="H297" s="11">
        <v>2463.1252159999999</v>
      </c>
      <c r="I297" s="1">
        <v>0</v>
      </c>
      <c r="J297" s="14">
        <v>1.34924</v>
      </c>
      <c r="K297" s="6">
        <v>0</v>
      </c>
      <c r="L297" s="18">
        <v>34.73865337371825</v>
      </c>
      <c r="M297" s="6">
        <v>0</v>
      </c>
      <c r="N297" s="7">
        <v>27.811353922541684</v>
      </c>
      <c r="O297" s="6">
        <v>0</v>
      </c>
      <c r="P297" s="27">
        <v>4.5714851035694197</v>
      </c>
      <c r="Q297" s="6">
        <v>0</v>
      </c>
      <c r="R297" s="48">
        <v>143.21247450674829</v>
      </c>
      <c r="S297" s="6">
        <v>0</v>
      </c>
      <c r="T297" s="5">
        <v>32.481313063489665</v>
      </c>
      <c r="U297" s="6">
        <v>0</v>
      </c>
      <c r="V297" s="9">
        <v>0</v>
      </c>
      <c r="W297" s="6">
        <v>0</v>
      </c>
      <c r="X297" s="23">
        <v>102.22318272713159</v>
      </c>
      <c r="Y297" s="6">
        <v>0</v>
      </c>
      <c r="Z297" s="27">
        <v>2.188955526518046</v>
      </c>
      <c r="AA297" s="6">
        <v>0</v>
      </c>
      <c r="AB297" s="51"/>
      <c r="AC297" s="6"/>
      <c r="AD297" s="34">
        <v>5.4469995101010102E-4</v>
      </c>
      <c r="AE297" s="6">
        <v>0</v>
      </c>
      <c r="AF297" s="32">
        <v>0.28990145063028444</v>
      </c>
      <c r="AG297" s="6">
        <v>0</v>
      </c>
      <c r="AH297" s="9">
        <v>6.1446851659697739</v>
      </c>
      <c r="AI297" s="6">
        <v>0</v>
      </c>
    </row>
    <row r="298" spans="1:35">
      <c r="A298" s="1" t="s">
        <v>28</v>
      </c>
      <c r="B298" s="1" t="s">
        <v>51</v>
      </c>
      <c r="C298" s="1" t="s">
        <v>53</v>
      </c>
      <c r="D298" s="10">
        <v>0.8520833333333333</v>
      </c>
      <c r="E298" s="3">
        <f t="shared" si="37"/>
        <v>-170.0035</v>
      </c>
      <c r="F298" s="3">
        <f t="shared" si="38"/>
        <v>-54.999333333333333</v>
      </c>
      <c r="G298" s="1">
        <v>4838</v>
      </c>
      <c r="H298" s="11">
        <v>2707.6640689999999</v>
      </c>
      <c r="I298" s="1">
        <v>0</v>
      </c>
      <c r="J298" s="14">
        <v>1.1622300000000001</v>
      </c>
      <c r="K298" s="6">
        <v>0</v>
      </c>
      <c r="L298" s="18">
        <v>34.732149174872909</v>
      </c>
      <c r="M298" s="6">
        <v>0</v>
      </c>
      <c r="N298" s="7">
        <v>27.819196066864151</v>
      </c>
      <c r="O298" s="6">
        <v>0</v>
      </c>
      <c r="P298" s="27">
        <v>4.6028939239931708</v>
      </c>
      <c r="Q298" s="6">
        <v>0</v>
      </c>
      <c r="R298" s="48">
        <v>143.51255256132575</v>
      </c>
      <c r="S298" s="6">
        <v>0</v>
      </c>
      <c r="T298" s="5">
        <v>32.771939049989669</v>
      </c>
      <c r="U298" s="6">
        <v>0</v>
      </c>
      <c r="V298" s="9">
        <v>0</v>
      </c>
      <c r="W298" s="6">
        <v>0</v>
      </c>
      <c r="X298" s="23">
        <v>107.30879287682397</v>
      </c>
      <c r="Y298" s="6">
        <v>0</v>
      </c>
      <c r="Z298" s="27">
        <v>2.1996301773192419</v>
      </c>
      <c r="AA298" s="6">
        <v>0</v>
      </c>
      <c r="AB298" s="51"/>
      <c r="AC298" s="6"/>
      <c r="AD298" s="34"/>
      <c r="AE298" s="6"/>
      <c r="AG298" s="6"/>
      <c r="AI298" s="6"/>
    </row>
    <row r="299" spans="1:35">
      <c r="A299" s="1" t="s">
        <v>28</v>
      </c>
      <c r="B299" s="1" t="s">
        <v>51</v>
      </c>
      <c r="C299" s="1" t="s">
        <v>53</v>
      </c>
      <c r="D299" s="10">
        <v>0.8520833333333333</v>
      </c>
      <c r="E299" s="3">
        <f t="shared" si="37"/>
        <v>-170.0035</v>
      </c>
      <c r="F299" s="3">
        <f t="shared" si="38"/>
        <v>-54.999333333333333</v>
      </c>
      <c r="G299" s="1">
        <v>4838</v>
      </c>
      <c r="H299" s="11">
        <v>2951.1842999999999</v>
      </c>
      <c r="I299" s="1">
        <v>0</v>
      </c>
      <c r="J299" s="14">
        <v>1.02285</v>
      </c>
      <c r="K299" s="6">
        <v>0</v>
      </c>
      <c r="L299" s="18">
        <v>34.727431965117333</v>
      </c>
      <c r="M299" s="6">
        <v>0</v>
      </c>
      <c r="N299" s="7">
        <v>27.824843714413646</v>
      </c>
      <c r="O299" s="6">
        <v>0</v>
      </c>
      <c r="P299" s="27">
        <v>4.5617824400738165</v>
      </c>
      <c r="Q299" s="6">
        <v>0</v>
      </c>
      <c r="R299" s="48">
        <v>146.62573192902659</v>
      </c>
      <c r="S299" s="6">
        <v>0</v>
      </c>
      <c r="T299" s="5">
        <v>32.790111766250462</v>
      </c>
      <c r="U299" s="6">
        <v>0</v>
      </c>
      <c r="V299" s="9">
        <v>0</v>
      </c>
      <c r="W299" s="6">
        <v>0</v>
      </c>
      <c r="X299" s="23">
        <v>111.9761833989071</v>
      </c>
      <c r="Y299" s="6">
        <v>0</v>
      </c>
      <c r="Z299" s="27">
        <v>2.2045982599610987</v>
      </c>
      <c r="AA299" s="6">
        <v>0</v>
      </c>
      <c r="AB299" s="51"/>
      <c r="AC299" s="6"/>
      <c r="AD299" s="34">
        <v>3.8546167171717156E-5</v>
      </c>
      <c r="AE299" s="6">
        <v>0</v>
      </c>
      <c r="AF299" s="32">
        <v>0.23758559437829396</v>
      </c>
      <c r="AG299" s="6">
        <v>0</v>
      </c>
      <c r="AH299" s="9">
        <v>5.8645348634126782</v>
      </c>
      <c r="AI299" s="6">
        <v>0</v>
      </c>
    </row>
    <row r="300" spans="1:35">
      <c r="A300" s="1" t="s">
        <v>28</v>
      </c>
      <c r="B300" s="1" t="s">
        <v>51</v>
      </c>
      <c r="C300" s="1" t="s">
        <v>53</v>
      </c>
      <c r="D300" s="10">
        <v>0.8520833333333333</v>
      </c>
      <c r="E300" s="3">
        <f t="shared" si="37"/>
        <v>-170.0035</v>
      </c>
      <c r="F300" s="3">
        <f t="shared" si="38"/>
        <v>-54.999333333333333</v>
      </c>
      <c r="G300" s="1">
        <v>4838</v>
      </c>
      <c r="H300" s="11">
        <v>3196.47028</v>
      </c>
      <c r="I300" s="1">
        <v>0</v>
      </c>
      <c r="J300" s="14">
        <v>0.87399499999999997</v>
      </c>
      <c r="K300" s="6">
        <v>0</v>
      </c>
      <c r="L300" s="18">
        <v>34.720570751128896</v>
      </c>
      <c r="M300" s="6">
        <v>0</v>
      </c>
      <c r="N300" s="7">
        <v>27.829121868184075</v>
      </c>
      <c r="O300" s="6">
        <v>0</v>
      </c>
      <c r="P300" s="27">
        <v>4.6865877848282391</v>
      </c>
      <c r="Q300" s="6">
        <v>0</v>
      </c>
      <c r="R300" s="48">
        <v>142.43212227998646</v>
      </c>
      <c r="S300" s="6">
        <v>0</v>
      </c>
      <c r="T300" s="5">
        <v>33.058333819661854</v>
      </c>
      <c r="U300" s="6">
        <v>0</v>
      </c>
      <c r="V300" s="9">
        <v>0</v>
      </c>
      <c r="W300" s="6">
        <v>0</v>
      </c>
      <c r="X300" s="23">
        <v>115.95012742735341</v>
      </c>
      <c r="Y300" s="6">
        <v>0</v>
      </c>
      <c r="Z300" s="27">
        <v>2.2233221620523107</v>
      </c>
      <c r="AA300" s="6">
        <v>0</v>
      </c>
      <c r="AB300" s="51"/>
      <c r="AC300" s="6"/>
      <c r="AD300" s="34"/>
      <c r="AE300" s="6"/>
      <c r="AG300" s="6"/>
      <c r="AI300" s="6"/>
    </row>
    <row r="301" spans="1:35">
      <c r="A301" s="1" t="s">
        <v>28</v>
      </c>
      <c r="B301" s="1" t="s">
        <v>51</v>
      </c>
      <c r="C301" s="1" t="s">
        <v>53</v>
      </c>
      <c r="D301" s="10">
        <v>0.8520833333333333</v>
      </c>
      <c r="E301" s="3">
        <f t="shared" si="37"/>
        <v>-170.0035</v>
      </c>
      <c r="F301" s="3">
        <f t="shared" si="38"/>
        <v>-54.999333333333333</v>
      </c>
      <c r="G301" s="1">
        <v>4838</v>
      </c>
      <c r="H301" s="11">
        <v>3440.4546959999998</v>
      </c>
      <c r="I301" s="1">
        <v>0</v>
      </c>
      <c r="J301" s="14">
        <v>0.75398900000000002</v>
      </c>
      <c r="K301" s="6">
        <v>0</v>
      </c>
      <c r="L301" s="18">
        <v>34.716657811626092</v>
      </c>
      <c r="M301" s="6">
        <v>0</v>
      </c>
      <c r="N301" s="7">
        <v>27.833656587728001</v>
      </c>
      <c r="O301" s="6">
        <v>0</v>
      </c>
      <c r="P301" s="27">
        <v>4.7137645189622344</v>
      </c>
      <c r="Q301" s="6">
        <v>0</v>
      </c>
      <c r="R301" s="48">
        <v>142.33282650527804</v>
      </c>
      <c r="S301" s="6">
        <v>0</v>
      </c>
      <c r="T301" s="5">
        <v>33.121313489709458</v>
      </c>
      <c r="U301" s="6">
        <v>0</v>
      </c>
      <c r="V301" s="9">
        <v>0</v>
      </c>
      <c r="W301" s="6">
        <v>0</v>
      </c>
      <c r="X301" s="23">
        <v>119.52607581632269</v>
      </c>
      <c r="Y301" s="6">
        <v>0</v>
      </c>
      <c r="Z301" s="27">
        <v>2.2320749780168918</v>
      </c>
      <c r="AA301" s="6">
        <v>0</v>
      </c>
      <c r="AB301" s="51"/>
      <c r="AC301" s="6"/>
      <c r="AD301" s="34">
        <v>3.1649475050505053E-4</v>
      </c>
      <c r="AE301" s="6">
        <v>0</v>
      </c>
      <c r="AF301" s="32">
        <v>0.22540171774350964</v>
      </c>
      <c r="AG301" s="6">
        <v>0</v>
      </c>
      <c r="AH301" s="9">
        <v>5.9466842002527294</v>
      </c>
      <c r="AI301" s="6">
        <v>0</v>
      </c>
    </row>
    <row r="302" spans="1:35">
      <c r="A302" s="1" t="s">
        <v>28</v>
      </c>
      <c r="B302" s="1" t="s">
        <v>51</v>
      </c>
      <c r="C302" s="1" t="s">
        <v>53</v>
      </c>
      <c r="D302" s="10">
        <v>0.8520833333333333</v>
      </c>
      <c r="E302" s="3">
        <f t="shared" si="37"/>
        <v>-170.0035</v>
      </c>
      <c r="F302" s="3">
        <f t="shared" si="38"/>
        <v>-54.999333333333333</v>
      </c>
      <c r="G302" s="1">
        <v>4838</v>
      </c>
      <c r="H302" s="11">
        <v>3683.3318909999998</v>
      </c>
      <c r="I302" s="1">
        <v>0</v>
      </c>
      <c r="J302" s="14">
        <v>0.65394200000000002</v>
      </c>
      <c r="K302" s="6">
        <v>0</v>
      </c>
      <c r="L302" s="18">
        <v>34.712548407325755</v>
      </c>
      <c r="M302" s="6">
        <v>0</v>
      </c>
      <c r="N302" s="7">
        <v>27.836606781269893</v>
      </c>
      <c r="O302" s="6">
        <v>0</v>
      </c>
      <c r="P302" s="27">
        <v>4.7492270533784655</v>
      </c>
      <c r="Q302" s="6">
        <v>0</v>
      </c>
      <c r="R302" s="48">
        <v>141.68508106900177</v>
      </c>
      <c r="S302" s="6">
        <v>0</v>
      </c>
      <c r="T302" s="5">
        <v>33.374041491191548</v>
      </c>
      <c r="U302" s="6">
        <v>0</v>
      </c>
      <c r="V302" s="9">
        <v>0</v>
      </c>
      <c r="W302" s="6">
        <v>0</v>
      </c>
      <c r="X302" s="23">
        <v>122.05853115562911</v>
      </c>
      <c r="Y302" s="6">
        <v>0</v>
      </c>
      <c r="Z302" s="27">
        <v>2.2507776931837444</v>
      </c>
      <c r="AA302" s="6">
        <v>0</v>
      </c>
      <c r="AB302" s="51"/>
      <c r="AC302" s="6"/>
      <c r="AD302" s="34"/>
      <c r="AE302" s="6"/>
      <c r="AG302" s="6"/>
      <c r="AI302" s="6"/>
    </row>
    <row r="303" spans="1:35">
      <c r="A303" s="1" t="s">
        <v>28</v>
      </c>
      <c r="B303" s="1" t="s">
        <v>51</v>
      </c>
      <c r="C303" s="1" t="s">
        <v>53</v>
      </c>
      <c r="D303" s="10">
        <v>0.8520833333333333</v>
      </c>
      <c r="E303" s="3">
        <f t="shared" si="37"/>
        <v>-170.0035</v>
      </c>
      <c r="F303" s="3">
        <f t="shared" si="38"/>
        <v>-54.999333333333333</v>
      </c>
      <c r="G303" s="1">
        <v>4838</v>
      </c>
      <c r="H303" s="11">
        <v>3926.4529809999999</v>
      </c>
      <c r="I303" s="1">
        <v>0</v>
      </c>
      <c r="J303" s="14">
        <v>0.59788799999999998</v>
      </c>
      <c r="K303" s="6">
        <v>0</v>
      </c>
      <c r="L303" s="18">
        <v>34.712566274133451</v>
      </c>
      <c r="M303" s="6">
        <v>0</v>
      </c>
      <c r="N303" s="7">
        <v>27.840069613311698</v>
      </c>
      <c r="O303" s="6">
        <v>0</v>
      </c>
      <c r="P303" s="27">
        <v>4.7684540080723945</v>
      </c>
      <c r="Q303" s="6">
        <v>0</v>
      </c>
      <c r="R303" s="48">
        <v>141.34710680864592</v>
      </c>
      <c r="S303" s="6">
        <v>0</v>
      </c>
      <c r="T303" s="5">
        <v>33.44722345834986</v>
      </c>
      <c r="U303" s="6">
        <v>0</v>
      </c>
      <c r="V303" s="9">
        <v>0</v>
      </c>
      <c r="W303" s="6">
        <v>0</v>
      </c>
      <c r="X303" s="23">
        <v>123.79604812979299</v>
      </c>
      <c r="Y303" s="6">
        <v>0</v>
      </c>
      <c r="Z303" s="27">
        <v>2.2445833109868705</v>
      </c>
      <c r="AA303" s="6">
        <v>0</v>
      </c>
      <c r="AB303" s="51"/>
      <c r="AC303" s="6"/>
      <c r="AD303" s="34">
        <v>9.1361352525252542E-5</v>
      </c>
      <c r="AE303" s="6">
        <v>0</v>
      </c>
      <c r="AF303" s="32">
        <v>0.21022531000544498</v>
      </c>
      <c r="AG303" s="6">
        <v>0</v>
      </c>
      <c r="AH303" s="9">
        <v>6.2910794970052484</v>
      </c>
      <c r="AI303" s="6">
        <v>0</v>
      </c>
    </row>
    <row r="304" spans="1:35">
      <c r="A304" s="1" t="s">
        <v>28</v>
      </c>
      <c r="B304" s="1" t="s">
        <v>51</v>
      </c>
      <c r="C304" s="1" t="s">
        <v>53</v>
      </c>
      <c r="D304" s="10">
        <v>0.8520833333333333</v>
      </c>
      <c r="E304" s="3">
        <f t="shared" si="37"/>
        <v>-170.0035</v>
      </c>
      <c r="F304" s="3">
        <f t="shared" si="38"/>
        <v>-54.999333333333333</v>
      </c>
      <c r="G304" s="1">
        <v>4838</v>
      </c>
      <c r="H304" s="11">
        <v>4169.6403620000001</v>
      </c>
      <c r="I304" s="1">
        <v>0</v>
      </c>
      <c r="J304" s="14">
        <v>0.56628000000000001</v>
      </c>
      <c r="K304" s="6">
        <v>0</v>
      </c>
      <c r="L304" s="18">
        <v>34.710422267655112</v>
      </c>
      <c r="M304" s="6">
        <v>0</v>
      </c>
      <c r="N304" s="7">
        <v>27.840268369410524</v>
      </c>
      <c r="O304" s="6">
        <v>0</v>
      </c>
      <c r="P304" s="27">
        <v>4.771052865305478</v>
      </c>
      <c r="Q304" s="6">
        <v>0</v>
      </c>
      <c r="R304" s="48">
        <v>141.5302991492689</v>
      </c>
      <c r="S304" s="6">
        <v>0</v>
      </c>
      <c r="T304" s="5">
        <v>33.433216445802714</v>
      </c>
      <c r="U304" s="6">
        <v>0</v>
      </c>
      <c r="V304" s="9">
        <v>0</v>
      </c>
      <c r="W304" s="6">
        <v>0</v>
      </c>
      <c r="X304" s="23">
        <v>125.33464963319841</v>
      </c>
      <c r="Y304" s="6">
        <v>0</v>
      </c>
      <c r="Z304" s="27">
        <v>2.2533165335011192</v>
      </c>
      <c r="AA304" s="6">
        <v>0</v>
      </c>
      <c r="AB304" s="51"/>
      <c r="AC304" s="6"/>
      <c r="AD304" s="34"/>
      <c r="AE304" s="6"/>
      <c r="AG304" s="6"/>
      <c r="AI304" s="6"/>
    </row>
    <row r="305" spans="1:35">
      <c r="A305" s="1" t="s">
        <v>28</v>
      </c>
      <c r="B305" s="1" t="s">
        <v>51</v>
      </c>
      <c r="C305" s="1" t="s">
        <v>53</v>
      </c>
      <c r="D305" s="10">
        <v>0.8520833333333333</v>
      </c>
      <c r="E305" s="3">
        <f t="shared" si="37"/>
        <v>-170.0035</v>
      </c>
      <c r="F305" s="3">
        <f t="shared" si="38"/>
        <v>-54.999333333333333</v>
      </c>
      <c r="G305" s="1">
        <v>4838</v>
      </c>
      <c r="H305" s="11">
        <v>4412.7142979999999</v>
      </c>
      <c r="I305" s="1">
        <v>0</v>
      </c>
      <c r="J305" s="14">
        <v>0.55147900000000005</v>
      </c>
      <c r="K305" s="6">
        <v>0</v>
      </c>
      <c r="L305" s="18">
        <v>34.679783143864007</v>
      </c>
      <c r="M305" s="6">
        <v>0</v>
      </c>
      <c r="N305" s="7">
        <v>27.81647967715503</v>
      </c>
      <c r="O305" s="6">
        <v>0</v>
      </c>
      <c r="P305" s="27">
        <v>4.7341840762634089</v>
      </c>
      <c r="Q305" s="6">
        <v>0</v>
      </c>
      <c r="R305" s="48">
        <v>143.38800972168906</v>
      </c>
      <c r="S305" s="6">
        <v>0</v>
      </c>
      <c r="T305" s="5">
        <v>33.531996897956702</v>
      </c>
      <c r="U305" s="6">
        <v>0</v>
      </c>
      <c r="V305" s="9">
        <v>0</v>
      </c>
      <c r="W305" s="6">
        <v>0</v>
      </c>
      <c r="X305" s="23">
        <v>126.12824964375945</v>
      </c>
      <c r="Y305" s="6">
        <v>0</v>
      </c>
      <c r="Z305" s="27">
        <v>2.2520952278303694</v>
      </c>
      <c r="AA305" s="6">
        <v>0</v>
      </c>
      <c r="AB305" s="51"/>
      <c r="AC305" s="6"/>
      <c r="AD305" s="34">
        <v>1.2029575050505053E-4</v>
      </c>
      <c r="AE305" s="6">
        <v>0</v>
      </c>
      <c r="AF305" s="32">
        <v>0.2471295739225412</v>
      </c>
      <c r="AG305" s="6">
        <v>0</v>
      </c>
      <c r="AH305" s="9">
        <v>6.6491663498977758</v>
      </c>
      <c r="AI305" s="6">
        <v>0</v>
      </c>
    </row>
    <row r="306" spans="1:35">
      <c r="A306" s="1" t="s">
        <v>28</v>
      </c>
      <c r="B306" s="1" t="s">
        <v>51</v>
      </c>
      <c r="C306" s="1" t="s">
        <v>53</v>
      </c>
      <c r="D306" s="10">
        <v>0.8520833333333333</v>
      </c>
      <c r="E306" s="3">
        <f t="shared" si="37"/>
        <v>-170.0035</v>
      </c>
      <c r="F306" s="3">
        <f t="shared" si="38"/>
        <v>-54.999333333333333</v>
      </c>
      <c r="G306" s="1">
        <v>4838</v>
      </c>
      <c r="H306" s="11">
        <v>4654.9150090000003</v>
      </c>
      <c r="I306" s="1">
        <v>0</v>
      </c>
      <c r="J306" s="14">
        <v>0.53645399999999999</v>
      </c>
      <c r="K306" s="6">
        <v>0</v>
      </c>
      <c r="L306" s="18">
        <v>34.706527376453757</v>
      </c>
      <c r="M306" s="6">
        <v>0</v>
      </c>
      <c r="N306" s="7">
        <v>27.838935158819595</v>
      </c>
      <c r="O306" s="6">
        <v>0</v>
      </c>
      <c r="P306" s="27">
        <v>4.7835000000000001</v>
      </c>
      <c r="Q306" s="6">
        <v>0</v>
      </c>
      <c r="R306" s="48">
        <v>141.26188591899108</v>
      </c>
      <c r="S306" s="6">
        <v>0</v>
      </c>
      <c r="T306" s="5">
        <v>33.548732087549737</v>
      </c>
      <c r="U306" s="6">
        <v>0</v>
      </c>
      <c r="V306" s="9">
        <v>0</v>
      </c>
      <c r="W306" s="6">
        <v>0</v>
      </c>
      <c r="X306" s="23">
        <v>126.32597118666042</v>
      </c>
      <c r="Y306" s="6">
        <v>0</v>
      </c>
      <c r="Z306" s="27">
        <v>2.2508726862873183</v>
      </c>
      <c r="AA306" s="6">
        <v>0</v>
      </c>
      <c r="AB306" s="51"/>
      <c r="AC306" s="6"/>
      <c r="AD306" s="34"/>
      <c r="AE306" s="6"/>
      <c r="AG306" s="6"/>
      <c r="AI306" s="6"/>
    </row>
    <row r="307" spans="1:35">
      <c r="A307" s="1" t="s">
        <v>28</v>
      </c>
      <c r="B307" s="1" t="s">
        <v>51</v>
      </c>
      <c r="C307" s="1" t="s">
        <v>53</v>
      </c>
      <c r="D307" s="10">
        <v>0.8520833333333333</v>
      </c>
      <c r="E307" s="3">
        <f t="shared" si="37"/>
        <v>-170.0035</v>
      </c>
      <c r="F307" s="3">
        <f t="shared" si="38"/>
        <v>-54.999333333333333</v>
      </c>
      <c r="G307" s="1">
        <v>4838</v>
      </c>
      <c r="H307" s="11">
        <v>4754.1106730000001</v>
      </c>
      <c r="I307" s="1">
        <v>0</v>
      </c>
      <c r="J307" s="14">
        <v>0.52940699999999996</v>
      </c>
      <c r="K307" s="6">
        <v>0</v>
      </c>
      <c r="L307" s="18">
        <v>34.70792095339084</v>
      </c>
      <c r="M307" s="6">
        <v>0</v>
      </c>
      <c r="N307" s="7">
        <v>27.8404827377949</v>
      </c>
      <c r="O307" s="6">
        <v>0</v>
      </c>
      <c r="P307" s="27">
        <v>4.7813293793729583</v>
      </c>
      <c r="Q307" s="6">
        <v>0</v>
      </c>
      <c r="R307" s="48">
        <v>141.42113048136804</v>
      </c>
      <c r="S307" s="6">
        <v>0</v>
      </c>
      <c r="T307" s="5">
        <v>33.57571019580449</v>
      </c>
      <c r="U307" s="6">
        <v>0</v>
      </c>
      <c r="V307" s="9">
        <v>0</v>
      </c>
      <c r="W307" s="6">
        <v>0</v>
      </c>
      <c r="X307" s="23">
        <v>126.92078362169917</v>
      </c>
      <c r="Y307" s="6">
        <v>0</v>
      </c>
      <c r="Z307" s="27">
        <v>2.2496496415416889</v>
      </c>
      <c r="AA307" s="6">
        <v>0</v>
      </c>
      <c r="AB307" s="51"/>
      <c r="AC307" s="6"/>
      <c r="AD307" s="34"/>
      <c r="AE307" s="6"/>
      <c r="AG307" s="6"/>
      <c r="AI307" s="6"/>
    </row>
    <row r="308" spans="1:35">
      <c r="A308" s="1" t="s">
        <v>28</v>
      </c>
      <c r="B308" s="1" t="s">
        <v>51</v>
      </c>
      <c r="C308" s="1" t="s">
        <v>53</v>
      </c>
      <c r="D308" s="10">
        <v>0.8520833333333333</v>
      </c>
      <c r="E308" s="3">
        <f t="shared" si="37"/>
        <v>-170.0035</v>
      </c>
      <c r="F308" s="3">
        <f t="shared" si="38"/>
        <v>-54.999333333333333</v>
      </c>
      <c r="G308" s="1">
        <v>4838</v>
      </c>
      <c r="H308" s="11">
        <v>4804.8975540000001</v>
      </c>
      <c r="I308" s="1">
        <v>0</v>
      </c>
      <c r="J308" s="14">
        <v>0.52617700000000001</v>
      </c>
      <c r="K308" s="6">
        <v>0</v>
      </c>
      <c r="L308" s="18">
        <v>34.707545758724464</v>
      </c>
      <c r="M308" s="6">
        <v>0</v>
      </c>
      <c r="N308" s="7">
        <v>27.840374855014716</v>
      </c>
      <c r="O308" s="6">
        <v>0</v>
      </c>
      <c r="P308" s="27">
        <v>4.7801125990546023</v>
      </c>
      <c r="Q308" s="6">
        <v>0</v>
      </c>
      <c r="R308" s="48">
        <v>141.50648092698316</v>
      </c>
      <c r="S308" s="6">
        <v>0</v>
      </c>
      <c r="T308" s="5">
        <v>33.551426363387989</v>
      </c>
      <c r="U308" s="6">
        <v>0</v>
      </c>
      <c r="V308" s="9">
        <v>0</v>
      </c>
      <c r="W308" s="6">
        <v>0</v>
      </c>
      <c r="X308" s="23">
        <v>126.52274649660531</v>
      </c>
      <c r="Y308" s="6">
        <v>0</v>
      </c>
      <c r="Z308" s="27">
        <v>2.2484239112620932</v>
      </c>
      <c r="AA308" s="6">
        <v>0</v>
      </c>
      <c r="AB308" s="51"/>
      <c r="AC308" s="6"/>
      <c r="AD308" s="34">
        <v>4.4253774444444457E-4</v>
      </c>
      <c r="AE308" s="6">
        <v>0</v>
      </c>
      <c r="AF308" s="32">
        <v>0.25755199508362225</v>
      </c>
      <c r="AG308" s="6">
        <v>0</v>
      </c>
      <c r="AH308" s="9">
        <v>7.0704450003595731</v>
      </c>
      <c r="AI308" s="6">
        <v>0</v>
      </c>
    </row>
    <row r="309" spans="1:35">
      <c r="A309" s="1" t="s">
        <v>28</v>
      </c>
      <c r="B309" s="1" t="s">
        <v>54</v>
      </c>
      <c r="C309" s="1" t="s">
        <v>55</v>
      </c>
      <c r="D309" s="10">
        <v>0.97986111111111107</v>
      </c>
      <c r="E309" s="3">
        <f t="shared" ref="E309:E317" si="39">-(169+59.88/60)</f>
        <v>-169.99799999999999</v>
      </c>
      <c r="F309" s="3">
        <f t="shared" ref="F309:F317" si="40">-(50+0.13/60)</f>
        <v>-50.002166666666668</v>
      </c>
      <c r="G309" s="1">
        <v>5347</v>
      </c>
      <c r="H309" s="11">
        <v>0</v>
      </c>
      <c r="I309" s="1">
        <v>0</v>
      </c>
      <c r="J309" s="5">
        <v>11.3</v>
      </c>
      <c r="K309" s="6">
        <v>0</v>
      </c>
      <c r="L309" s="18">
        <v>34.346632529996718</v>
      </c>
      <c r="M309" s="6">
        <v>0</v>
      </c>
      <c r="N309" s="7">
        <v>26.212712832987791</v>
      </c>
      <c r="O309" s="6">
        <v>0</v>
      </c>
      <c r="P309" s="27">
        <v>6.3955300545094147</v>
      </c>
      <c r="Q309" s="6">
        <v>0</v>
      </c>
      <c r="R309" s="48">
        <v>-10.160732105014404</v>
      </c>
      <c r="S309" s="6">
        <v>0</v>
      </c>
      <c r="T309" s="5">
        <v>10.489177490247075</v>
      </c>
      <c r="U309" s="6">
        <v>0</v>
      </c>
      <c r="V309" s="9">
        <v>0.17</v>
      </c>
      <c r="W309" s="6">
        <v>0</v>
      </c>
      <c r="X309" s="23">
        <v>0</v>
      </c>
      <c r="Y309" s="6">
        <v>0</v>
      </c>
      <c r="Z309" s="27">
        <v>0.80753670031496172</v>
      </c>
      <c r="AA309" s="6">
        <v>0</v>
      </c>
      <c r="AB309" s="30">
        <v>0.27100000000000002</v>
      </c>
      <c r="AC309" s="6">
        <v>0</v>
      </c>
      <c r="AD309" s="34">
        <v>0.33404213223722939</v>
      </c>
      <c r="AE309" s="6">
        <v>0</v>
      </c>
      <c r="AF309" s="32">
        <v>10.402167380566373</v>
      </c>
      <c r="AG309" s="6">
        <v>0</v>
      </c>
      <c r="AH309" s="9">
        <v>85.524535012383438</v>
      </c>
      <c r="AI309" s="6">
        <v>0</v>
      </c>
    </row>
    <row r="310" spans="1:35">
      <c r="A310" s="1" t="s">
        <v>28</v>
      </c>
      <c r="B310" s="1" t="s">
        <v>54</v>
      </c>
      <c r="C310" s="1" t="s">
        <v>55</v>
      </c>
      <c r="D310" s="10">
        <v>0.97986111111111107</v>
      </c>
      <c r="E310" s="3">
        <f t="shared" si="39"/>
        <v>-169.99799999999999</v>
      </c>
      <c r="F310" s="3">
        <f t="shared" si="40"/>
        <v>-50.002166666666668</v>
      </c>
      <c r="G310" s="1">
        <v>5347</v>
      </c>
      <c r="H310" s="11">
        <v>9.7544183869999994</v>
      </c>
      <c r="I310" s="1">
        <v>0</v>
      </c>
      <c r="J310" s="14">
        <v>11.014799999999999</v>
      </c>
      <c r="K310" s="6">
        <v>0</v>
      </c>
      <c r="L310" s="18">
        <v>34.342390597577058</v>
      </c>
      <c r="M310" s="6">
        <v>0</v>
      </c>
      <c r="N310" s="7">
        <v>26.261205403548274</v>
      </c>
      <c r="O310" s="6">
        <v>0</v>
      </c>
      <c r="P310" s="27">
        <v>6.439466204162537</v>
      </c>
      <c r="Q310" s="6">
        <v>0</v>
      </c>
      <c r="R310" s="48">
        <v>-10.417333205478826</v>
      </c>
      <c r="S310" s="6">
        <v>0</v>
      </c>
      <c r="T310" s="5">
        <v>10.682438374250912</v>
      </c>
      <c r="U310" s="6">
        <v>0</v>
      </c>
      <c r="V310" s="9">
        <v>0.17</v>
      </c>
      <c r="W310" s="6">
        <v>0</v>
      </c>
      <c r="X310" s="23">
        <v>0</v>
      </c>
      <c r="Y310" s="6">
        <v>0</v>
      </c>
      <c r="Z310" s="27">
        <v>0.79255327608135739</v>
      </c>
      <c r="AA310" s="6">
        <v>0</v>
      </c>
      <c r="AB310" s="30">
        <v>0.251</v>
      </c>
      <c r="AC310" s="6">
        <v>0</v>
      </c>
      <c r="AD310" s="34">
        <v>0.42412889905108225</v>
      </c>
      <c r="AE310" s="6">
        <v>0</v>
      </c>
      <c r="AF310" s="32">
        <v>10.276233794776983</v>
      </c>
      <c r="AG310" s="6">
        <v>0</v>
      </c>
      <c r="AH310" s="9">
        <v>97.234758386251514</v>
      </c>
      <c r="AI310" s="6">
        <v>0</v>
      </c>
    </row>
    <row r="311" spans="1:35">
      <c r="A311" s="1" t="s">
        <v>28</v>
      </c>
      <c r="B311" s="1" t="s">
        <v>54</v>
      </c>
      <c r="C311" s="1" t="s">
        <v>55</v>
      </c>
      <c r="D311" s="10">
        <v>0.97986111111111107</v>
      </c>
      <c r="E311" s="3">
        <f t="shared" si="39"/>
        <v>-169.99799999999999</v>
      </c>
      <c r="F311" s="3">
        <f t="shared" si="40"/>
        <v>-50.002166666666668</v>
      </c>
      <c r="G311" s="1">
        <v>5347</v>
      </c>
      <c r="H311" s="11">
        <v>20.469961510000001</v>
      </c>
      <c r="I311" s="1">
        <v>0</v>
      </c>
      <c r="J311" s="14">
        <v>10.971500000000001</v>
      </c>
      <c r="K311" s="6">
        <v>0</v>
      </c>
      <c r="L311" s="18">
        <v>34.338343974473403</v>
      </c>
      <c r="M311" s="6">
        <v>0</v>
      </c>
      <c r="N311" s="7">
        <v>26.265846063602567</v>
      </c>
      <c r="O311" s="6">
        <v>0</v>
      </c>
      <c r="P311" s="27">
        <v>6.43216560951437</v>
      </c>
      <c r="Q311" s="6">
        <v>0</v>
      </c>
      <c r="R311" s="48">
        <v>-9.8249400700901219</v>
      </c>
      <c r="S311" s="6">
        <v>0</v>
      </c>
      <c r="T311" s="5">
        <v>10.797163200940547</v>
      </c>
      <c r="U311" s="6">
        <v>0</v>
      </c>
      <c r="V311" s="9">
        <v>0.13</v>
      </c>
      <c r="W311" s="6">
        <v>0</v>
      </c>
      <c r="X311" s="23">
        <v>0</v>
      </c>
      <c r="Y311" s="6">
        <v>0</v>
      </c>
      <c r="Z311" s="27">
        <v>0.79750816389897383</v>
      </c>
      <c r="AA311" s="6">
        <v>0</v>
      </c>
      <c r="AB311" s="30">
        <v>0.30099999999999999</v>
      </c>
      <c r="AC311" s="6">
        <v>0</v>
      </c>
      <c r="AD311" s="34">
        <v>0.45703563314805207</v>
      </c>
      <c r="AE311" s="6">
        <v>0</v>
      </c>
      <c r="AF311" s="32">
        <v>11.352758837014321</v>
      </c>
      <c r="AG311" s="6">
        <v>0</v>
      </c>
      <c r="AH311" s="9">
        <v>113.04531998772457</v>
      </c>
      <c r="AI311" s="6">
        <v>0</v>
      </c>
    </row>
    <row r="312" spans="1:35">
      <c r="A312" s="1" t="s">
        <v>28</v>
      </c>
      <c r="B312" s="1" t="s">
        <v>54</v>
      </c>
      <c r="C312" s="1" t="s">
        <v>55</v>
      </c>
      <c r="D312" s="10">
        <v>0.97986111111111107</v>
      </c>
      <c r="E312" s="3">
        <f t="shared" si="39"/>
        <v>-169.99799999999999</v>
      </c>
      <c r="F312" s="3">
        <f t="shared" si="40"/>
        <v>-50.002166666666668</v>
      </c>
      <c r="G312" s="1">
        <v>5347</v>
      </c>
      <c r="H312" s="11">
        <v>29.603851890000001</v>
      </c>
      <c r="I312" s="1">
        <v>0</v>
      </c>
      <c r="J312" s="14">
        <v>10.930400000000001</v>
      </c>
      <c r="K312" s="6">
        <v>0</v>
      </c>
      <c r="L312" s="18">
        <v>34.340154296937939</v>
      </c>
      <c r="M312" s="6">
        <v>0</v>
      </c>
      <c r="N312" s="7">
        <v>26.274634488356014</v>
      </c>
      <c r="O312" s="6">
        <v>0</v>
      </c>
      <c r="P312" s="27">
        <v>6.4685097869177408</v>
      </c>
      <c r="Q312" s="6">
        <v>0</v>
      </c>
      <c r="R312" s="48">
        <v>-11.203980199875275</v>
      </c>
      <c r="S312" s="6">
        <v>0</v>
      </c>
      <c r="T312" s="5">
        <v>10.723683041512238</v>
      </c>
      <c r="U312" s="6">
        <v>0</v>
      </c>
      <c r="V312" s="9">
        <v>0.17</v>
      </c>
      <c r="W312" s="6">
        <v>0</v>
      </c>
      <c r="X312" s="23">
        <v>0</v>
      </c>
      <c r="Y312" s="6">
        <v>0</v>
      </c>
      <c r="Z312" s="27">
        <v>0.79249388797741349</v>
      </c>
      <c r="AA312" s="6">
        <v>0</v>
      </c>
      <c r="AB312" s="30">
        <v>0.27700000000000002</v>
      </c>
      <c r="AC312" s="6">
        <v>0</v>
      </c>
      <c r="AD312" s="34">
        <v>0.448307070883117</v>
      </c>
      <c r="AE312" s="6">
        <v>0</v>
      </c>
      <c r="AF312" s="32">
        <v>11.387420496086559</v>
      </c>
      <c r="AG312" s="6">
        <v>0</v>
      </c>
      <c r="AH312" s="9">
        <v>111.7182310404944</v>
      </c>
      <c r="AI312" s="6">
        <v>0</v>
      </c>
    </row>
    <row r="313" spans="1:35">
      <c r="A313" s="1" t="s">
        <v>28</v>
      </c>
      <c r="B313" s="1" t="s">
        <v>54</v>
      </c>
      <c r="C313" s="1" t="s">
        <v>55</v>
      </c>
      <c r="D313" s="10">
        <v>0.97986111111111107</v>
      </c>
      <c r="E313" s="3">
        <f t="shared" si="39"/>
        <v>-169.99799999999999</v>
      </c>
      <c r="F313" s="3">
        <f t="shared" si="40"/>
        <v>-50.002166666666668</v>
      </c>
      <c r="G313" s="1">
        <v>5347</v>
      </c>
      <c r="H313" s="11">
        <v>49.600036709999998</v>
      </c>
      <c r="I313" s="1">
        <v>0</v>
      </c>
      <c r="J313" s="14">
        <v>9.4114699999999996</v>
      </c>
      <c r="K313" s="6">
        <v>0</v>
      </c>
      <c r="L313" s="18">
        <v>34.743328008437729</v>
      </c>
      <c r="M313" s="6">
        <v>0</v>
      </c>
      <c r="N313" s="7">
        <v>26.850634857759587</v>
      </c>
      <c r="O313" s="6">
        <v>0</v>
      </c>
      <c r="P313" s="27">
        <v>6.7237537908820606</v>
      </c>
      <c r="Q313" s="6">
        <v>0</v>
      </c>
      <c r="R313" s="48">
        <v>-13.931248166277783</v>
      </c>
      <c r="S313" s="6">
        <v>0</v>
      </c>
      <c r="T313" s="5">
        <v>11.587556803257023</v>
      </c>
      <c r="U313" s="6">
        <v>0</v>
      </c>
      <c r="V313" s="9">
        <v>0.21</v>
      </c>
      <c r="W313" s="6">
        <v>0</v>
      </c>
      <c r="X313" s="23">
        <v>0</v>
      </c>
      <c r="Y313" s="6">
        <v>0</v>
      </c>
      <c r="Z313" s="27">
        <v>0.8722082491228591</v>
      </c>
      <c r="AA313" s="6">
        <v>0</v>
      </c>
      <c r="AB313" s="30">
        <v>0.39400000000000002</v>
      </c>
      <c r="AC313" s="6">
        <v>0</v>
      </c>
      <c r="AD313" s="34">
        <v>0.53869790367965364</v>
      </c>
      <c r="AE313" s="6">
        <v>0</v>
      </c>
      <c r="AF313" s="32">
        <v>16.217368322540274</v>
      </c>
      <c r="AG313" s="6">
        <v>0</v>
      </c>
      <c r="AH313" s="9">
        <v>107.20011142170544</v>
      </c>
      <c r="AI313" s="6">
        <v>0</v>
      </c>
    </row>
    <row r="314" spans="1:35">
      <c r="A314" s="1" t="s">
        <v>28</v>
      </c>
      <c r="B314" s="1" t="s">
        <v>54</v>
      </c>
      <c r="C314" s="1" t="s">
        <v>55</v>
      </c>
      <c r="D314" s="10">
        <v>0.97986111111111107</v>
      </c>
      <c r="E314" s="3">
        <f t="shared" si="39"/>
        <v>-169.99799999999999</v>
      </c>
      <c r="F314" s="3">
        <f t="shared" si="40"/>
        <v>-50.002166666666668</v>
      </c>
      <c r="G314" s="1">
        <v>5347</v>
      </c>
      <c r="H314" s="11">
        <v>74.987706279999998</v>
      </c>
      <c r="I314" s="1">
        <v>0</v>
      </c>
      <c r="J314" s="14">
        <v>8.2213399999999996</v>
      </c>
      <c r="K314" s="6">
        <v>0</v>
      </c>
      <c r="L314" s="18">
        <v>34.435553876083674</v>
      </c>
      <c r="M314" s="6">
        <v>0</v>
      </c>
      <c r="N314" s="7">
        <v>26.797567575061294</v>
      </c>
      <c r="O314" s="6">
        <v>0</v>
      </c>
      <c r="P314" s="27">
        <v>6.3263588949454901</v>
      </c>
      <c r="Q314" s="6">
        <v>0</v>
      </c>
      <c r="R314" s="48">
        <v>12.148981113489015</v>
      </c>
      <c r="S314" s="6">
        <v>0</v>
      </c>
      <c r="T314" s="5">
        <v>15.733168619051995</v>
      </c>
      <c r="U314" s="6">
        <v>0</v>
      </c>
      <c r="V314" s="9">
        <v>0.48</v>
      </c>
      <c r="W314" s="6">
        <v>0</v>
      </c>
      <c r="X314" s="23">
        <v>2.1621227696070782</v>
      </c>
      <c r="Y314" s="6">
        <v>0</v>
      </c>
      <c r="Z314" s="27">
        <v>1.1562541944591127</v>
      </c>
      <c r="AA314" s="6">
        <v>0</v>
      </c>
      <c r="AB314" s="30">
        <v>0.55100000000000005</v>
      </c>
      <c r="AC314" s="6">
        <v>0</v>
      </c>
      <c r="AD314" s="34">
        <v>0.15657427624761905</v>
      </c>
      <c r="AE314" s="6">
        <v>0</v>
      </c>
      <c r="AF314" s="32">
        <v>7.406957808952404</v>
      </c>
      <c r="AG314" s="6">
        <v>0</v>
      </c>
      <c r="AH314" s="9">
        <v>54.497982454583756</v>
      </c>
      <c r="AI314" s="6">
        <v>0</v>
      </c>
    </row>
    <row r="315" spans="1:35">
      <c r="A315" s="1" t="s">
        <v>28</v>
      </c>
      <c r="B315" s="1" t="s">
        <v>54</v>
      </c>
      <c r="C315" s="1" t="s">
        <v>55</v>
      </c>
      <c r="D315" s="10">
        <v>0.97986111111111107</v>
      </c>
      <c r="E315" s="3">
        <f t="shared" si="39"/>
        <v>-169.99799999999999</v>
      </c>
      <c r="F315" s="3">
        <f t="shared" si="40"/>
        <v>-50.002166666666668</v>
      </c>
      <c r="G315" s="1">
        <v>5347</v>
      </c>
      <c r="H315" s="11">
        <v>99.567581419999996</v>
      </c>
      <c r="I315" s="1">
        <v>0</v>
      </c>
      <c r="J315" s="14">
        <v>7.9689899999999998</v>
      </c>
      <c r="K315" s="6">
        <v>0</v>
      </c>
      <c r="L315" s="18">
        <v>34.440490040136908</v>
      </c>
      <c r="M315" s="6">
        <v>0</v>
      </c>
      <c r="N315" s="7">
        <v>26.839301864159097</v>
      </c>
      <c r="O315" s="6">
        <v>0</v>
      </c>
      <c r="P315" s="27">
        <v>6.279369672943508</v>
      </c>
      <c r="Q315" s="6">
        <v>0</v>
      </c>
      <c r="R315" s="48">
        <v>15.935580423874114</v>
      </c>
      <c r="S315" s="6">
        <v>0</v>
      </c>
      <c r="T315" s="5">
        <v>17.004834312914653</v>
      </c>
      <c r="U315" s="6">
        <v>0</v>
      </c>
      <c r="V315" s="9">
        <v>7.0000000000000007E-2</v>
      </c>
      <c r="W315" s="6">
        <v>0</v>
      </c>
      <c r="X315" s="23">
        <v>2.3949813546500387</v>
      </c>
      <c r="Y315" s="6">
        <v>0</v>
      </c>
      <c r="Z315" s="27">
        <v>1.1661761161493764</v>
      </c>
      <c r="AA315" s="6">
        <v>0</v>
      </c>
      <c r="AB315" s="30">
        <v>6.4000000000000001E-2</v>
      </c>
      <c r="AC315" s="6">
        <v>0</v>
      </c>
      <c r="AD315" s="34">
        <v>4.354938322943723E-2</v>
      </c>
      <c r="AE315" s="6">
        <v>0</v>
      </c>
      <c r="AF315" s="32">
        <v>3.6519878360746678</v>
      </c>
      <c r="AG315" s="6">
        <v>0</v>
      </c>
      <c r="AH315" s="9">
        <v>37.164695943895005</v>
      </c>
      <c r="AI315" s="6">
        <v>0</v>
      </c>
    </row>
    <row r="316" spans="1:35">
      <c r="A316" s="1" t="s">
        <v>28</v>
      </c>
      <c r="B316" s="1" t="s">
        <v>54</v>
      </c>
      <c r="C316" s="1" t="s">
        <v>55</v>
      </c>
      <c r="D316" s="10">
        <v>0.97986111111111107</v>
      </c>
      <c r="E316" s="3">
        <f t="shared" si="39"/>
        <v>-169.99799999999999</v>
      </c>
      <c r="F316" s="3">
        <f t="shared" si="40"/>
        <v>-50.002166666666668</v>
      </c>
      <c r="G316" s="1">
        <v>5347</v>
      </c>
      <c r="H316" s="11">
        <v>123.2378987</v>
      </c>
      <c r="I316" s="1">
        <v>0</v>
      </c>
      <c r="J316" s="14">
        <v>7.92164</v>
      </c>
      <c r="K316" s="6">
        <v>0</v>
      </c>
      <c r="L316" s="18">
        <v>34.448160838949107</v>
      </c>
      <c r="M316" s="6">
        <v>0</v>
      </c>
      <c r="N316" s="7">
        <v>26.852355419467131</v>
      </c>
      <c r="O316" s="6">
        <v>0</v>
      </c>
      <c r="P316" s="27">
        <v>6.279369672943508</v>
      </c>
      <c r="Q316" s="6">
        <v>0</v>
      </c>
      <c r="R316" s="48">
        <v>16.241533740968066</v>
      </c>
      <c r="S316" s="6">
        <v>0</v>
      </c>
      <c r="T316" s="5">
        <v>17.135219922746174</v>
      </c>
      <c r="U316" s="6">
        <v>0</v>
      </c>
      <c r="V316" s="9">
        <v>7.0000000000000007E-2</v>
      </c>
      <c r="W316" s="6">
        <v>0</v>
      </c>
      <c r="X316" s="23">
        <v>2.8275861081923823</v>
      </c>
      <c r="Y316" s="6">
        <v>0</v>
      </c>
      <c r="Z316" s="27">
        <v>1.1760966547529486</v>
      </c>
      <c r="AA316" s="6">
        <v>0</v>
      </c>
      <c r="AB316" s="30">
        <v>4.3999999999999997E-2</v>
      </c>
      <c r="AC316" s="6">
        <v>0</v>
      </c>
      <c r="AD316" s="34">
        <v>4.0011006458874468E-2</v>
      </c>
      <c r="AE316" s="6">
        <v>0</v>
      </c>
      <c r="AF316" s="32">
        <v>3.409150125104254</v>
      </c>
      <c r="AG316" s="6">
        <v>0</v>
      </c>
      <c r="AH316" s="9">
        <v>34.791876489086178</v>
      </c>
      <c r="AI316" s="6">
        <v>0</v>
      </c>
    </row>
    <row r="317" spans="1:35">
      <c r="A317" s="1" t="s">
        <v>28</v>
      </c>
      <c r="B317" s="1" t="s">
        <v>54</v>
      </c>
      <c r="C317" s="1" t="s">
        <v>55</v>
      </c>
      <c r="D317" s="10">
        <v>0.97986111111111107</v>
      </c>
      <c r="E317" s="3">
        <f t="shared" si="39"/>
        <v>-169.99799999999999</v>
      </c>
      <c r="F317" s="3">
        <f t="shared" si="40"/>
        <v>-50.002166666666668</v>
      </c>
      <c r="G317" s="1">
        <v>5347</v>
      </c>
      <c r="H317" s="11">
        <v>148.20430529999999</v>
      </c>
      <c r="I317" s="1">
        <v>0</v>
      </c>
      <c r="J317" s="14">
        <v>7.6973599999999998</v>
      </c>
      <c r="K317" s="6">
        <v>0</v>
      </c>
      <c r="L317" s="18">
        <v>34.419893806931839</v>
      </c>
      <c r="M317" s="6">
        <v>0</v>
      </c>
      <c r="N317" s="7">
        <v>26.863093604058577</v>
      </c>
      <c r="O317" s="6">
        <v>0</v>
      </c>
      <c r="P317" s="27">
        <v>6.3585471754212088</v>
      </c>
      <c r="Q317" s="6">
        <v>0</v>
      </c>
      <c r="R317" s="48">
        <v>14.28838946911884</v>
      </c>
      <c r="S317" s="6">
        <v>0</v>
      </c>
      <c r="T317" s="5">
        <v>17.256151765781475</v>
      </c>
      <c r="U317" s="6">
        <v>0</v>
      </c>
      <c r="V317" s="9">
        <v>0.1</v>
      </c>
      <c r="W317" s="6">
        <v>0</v>
      </c>
      <c r="X317" s="23">
        <v>2.7104765962616275</v>
      </c>
      <c r="Y317" s="6">
        <v>0</v>
      </c>
      <c r="Z317" s="27">
        <v>1.1860157952192838</v>
      </c>
      <c r="AA317" s="6">
        <v>0</v>
      </c>
      <c r="AB317" s="30">
        <v>2.8000000000000001E-2</v>
      </c>
      <c r="AC317" s="6">
        <v>0</v>
      </c>
      <c r="AD317" s="34">
        <v>3.306573172813853E-2</v>
      </c>
      <c r="AE317" s="6">
        <v>0</v>
      </c>
      <c r="AF317" s="32">
        <v>2.9283213885778276</v>
      </c>
      <c r="AG317" s="6">
        <v>0</v>
      </c>
      <c r="AH317" s="9">
        <v>35.125380893185529</v>
      </c>
      <c r="AI317" s="6">
        <v>0</v>
      </c>
    </row>
    <row r="318" spans="1:35">
      <c r="A318" s="1" t="s">
        <v>28</v>
      </c>
      <c r="B318" s="1" t="s">
        <v>54</v>
      </c>
      <c r="C318" s="1" t="s">
        <v>55</v>
      </c>
      <c r="D318" s="10">
        <v>0.61319444444444449</v>
      </c>
      <c r="E318" s="3">
        <f t="shared" ref="E318:E326" si="41">-(169+59.71/60)</f>
        <v>-169.99516666666668</v>
      </c>
      <c r="F318" s="3">
        <f t="shared" ref="F318:F326" si="42">-(50+0.21/60)</f>
        <v>-50.003500000000003</v>
      </c>
      <c r="G318" s="1">
        <v>5356</v>
      </c>
      <c r="H318" s="11">
        <v>198.67174009999999</v>
      </c>
      <c r="I318" s="1">
        <v>0</v>
      </c>
      <c r="J318" s="14">
        <v>7.5215699999999996</v>
      </c>
      <c r="K318" s="6">
        <v>0</v>
      </c>
      <c r="L318" s="18">
        <v>34.410768142362883</v>
      </c>
      <c r="M318" s="6">
        <v>0</v>
      </c>
      <c r="N318" s="7">
        <v>26.881355272865903</v>
      </c>
      <c r="O318" s="6">
        <v>0</v>
      </c>
      <c r="P318" s="27">
        <v>6.2841147918731428</v>
      </c>
      <c r="Q318" s="6">
        <v>0</v>
      </c>
      <c r="R318" s="48">
        <v>18.836150587458462</v>
      </c>
      <c r="S318" s="6">
        <v>0</v>
      </c>
      <c r="T318" s="5">
        <v>18.328580937675866</v>
      </c>
      <c r="U318" s="6">
        <v>0</v>
      </c>
      <c r="V318" s="9">
        <v>0.11</v>
      </c>
      <c r="W318" s="6">
        <v>0</v>
      </c>
      <c r="X318" s="23">
        <v>3.0928964103112175</v>
      </c>
      <c r="Y318" s="6">
        <v>0</v>
      </c>
      <c r="Z318" s="27">
        <v>1.2607132038332614</v>
      </c>
      <c r="AA318" s="6">
        <v>0</v>
      </c>
      <c r="AB318" s="30">
        <v>1.2E-2</v>
      </c>
      <c r="AC318" s="6">
        <v>0</v>
      </c>
      <c r="AD318" s="34">
        <v>9.3196370131661457E-3</v>
      </c>
      <c r="AE318" s="6">
        <v>0</v>
      </c>
      <c r="AF318" s="32">
        <v>2.5217831641781059</v>
      </c>
      <c r="AG318" s="6">
        <v>0</v>
      </c>
      <c r="AH318" s="9">
        <v>27.694699016631063</v>
      </c>
      <c r="AI318" s="6">
        <v>0</v>
      </c>
    </row>
    <row r="319" spans="1:35">
      <c r="A319" s="1" t="s">
        <v>28</v>
      </c>
      <c r="B319" s="1" t="s">
        <v>54</v>
      </c>
      <c r="C319" s="1" t="s">
        <v>55</v>
      </c>
      <c r="D319" s="10">
        <v>0.61319444444444449</v>
      </c>
      <c r="E319" s="3">
        <f t="shared" si="41"/>
        <v>-169.99516666666668</v>
      </c>
      <c r="F319" s="3">
        <f t="shared" si="42"/>
        <v>-50.003500000000003</v>
      </c>
      <c r="G319" s="1">
        <v>5356</v>
      </c>
      <c r="H319" s="11">
        <v>297.57065219999998</v>
      </c>
      <c r="I319" s="1">
        <v>0</v>
      </c>
      <c r="J319" s="14">
        <v>7.2054</v>
      </c>
      <c r="K319" s="6">
        <v>0</v>
      </c>
      <c r="L319" s="18">
        <v>34.392695438147001</v>
      </c>
      <c r="M319" s="6">
        <v>0</v>
      </c>
      <c r="N319" s="7">
        <v>26.912022590525794</v>
      </c>
      <c r="O319" s="6">
        <v>0</v>
      </c>
      <c r="P319" s="27">
        <v>6.0481568384539148</v>
      </c>
      <c r="Q319" s="6">
        <v>0</v>
      </c>
      <c r="R319" s="48">
        <v>31.599086564382446</v>
      </c>
      <c r="S319" s="6">
        <v>0</v>
      </c>
      <c r="T319" s="5">
        <v>20.521922743550306</v>
      </c>
      <c r="U319" s="6">
        <v>0</v>
      </c>
      <c r="V319" s="9">
        <v>0.1</v>
      </c>
      <c r="W319" s="6">
        <v>0</v>
      </c>
      <c r="X319" s="23">
        <v>5.173005154548866</v>
      </c>
      <c r="Y319" s="6">
        <v>0</v>
      </c>
      <c r="Z319" s="27">
        <v>1.3902153419503371</v>
      </c>
      <c r="AA319" s="6">
        <v>0</v>
      </c>
      <c r="AB319" s="51"/>
      <c r="AC319" s="6"/>
      <c r="AD319" s="34">
        <v>4.6862407919749209E-3</v>
      </c>
      <c r="AE319" s="6">
        <v>0</v>
      </c>
      <c r="AF319" s="32">
        <v>1.7982970744502382</v>
      </c>
      <c r="AG319" s="6">
        <v>0</v>
      </c>
      <c r="AH319" s="9">
        <v>20.533174085371499</v>
      </c>
      <c r="AI319" s="6">
        <v>0</v>
      </c>
    </row>
    <row r="320" spans="1:35">
      <c r="A320" s="1" t="s">
        <v>28</v>
      </c>
      <c r="B320" s="1" t="s">
        <v>54</v>
      </c>
      <c r="C320" s="1" t="s">
        <v>55</v>
      </c>
      <c r="D320" s="10">
        <v>0.61319444444444449</v>
      </c>
      <c r="E320" s="3">
        <f t="shared" si="41"/>
        <v>-169.99516666666668</v>
      </c>
      <c r="F320" s="3">
        <f t="shared" si="42"/>
        <v>-50.003500000000003</v>
      </c>
      <c r="G320" s="1">
        <v>5356</v>
      </c>
      <c r="H320" s="11">
        <v>396.28644159999999</v>
      </c>
      <c r="I320" s="1">
        <v>0</v>
      </c>
      <c r="J320" s="14">
        <v>6.6134399999999998</v>
      </c>
      <c r="K320" s="6">
        <v>0</v>
      </c>
      <c r="L320" s="18">
        <v>34.332593634248667</v>
      </c>
      <c r="M320" s="6">
        <v>0</v>
      </c>
      <c r="N320" s="7">
        <v>26.945678531449857</v>
      </c>
      <c r="O320" s="6">
        <v>0</v>
      </c>
      <c r="P320" s="27">
        <v>5.941499554013876</v>
      </c>
      <c r="Q320" s="6">
        <v>0</v>
      </c>
      <c r="R320" s="48">
        <v>40.667002941564817</v>
      </c>
      <c r="S320" s="6">
        <v>0</v>
      </c>
      <c r="T320" s="5">
        <v>22.690363794069821</v>
      </c>
      <c r="U320" s="6">
        <v>0</v>
      </c>
      <c r="V320" s="9">
        <v>0.05</v>
      </c>
      <c r="W320" s="6">
        <v>0</v>
      </c>
      <c r="X320" s="23">
        <v>6.6414213004964981</v>
      </c>
      <c r="Y320" s="6">
        <v>0</v>
      </c>
      <c r="Z320" s="27">
        <v>1.5130077119525736</v>
      </c>
      <c r="AA320" s="6">
        <v>0</v>
      </c>
      <c r="AB320" s="51"/>
      <c r="AC320" s="6"/>
      <c r="AD320" s="34">
        <v>3.7101415413166149E-3</v>
      </c>
      <c r="AE320" s="6">
        <v>0</v>
      </c>
      <c r="AF320" s="32">
        <v>1.6263434642563139</v>
      </c>
      <c r="AG320" s="6">
        <v>0</v>
      </c>
      <c r="AH320" s="9">
        <v>19.643671272830421</v>
      </c>
      <c r="AI320" s="6">
        <v>0</v>
      </c>
    </row>
    <row r="321" spans="1:35">
      <c r="A321" s="1" t="s">
        <v>28</v>
      </c>
      <c r="B321" s="1" t="s">
        <v>54</v>
      </c>
      <c r="C321" s="1" t="s">
        <v>55</v>
      </c>
      <c r="D321" s="10">
        <v>0.61319444444444449</v>
      </c>
      <c r="E321" s="3">
        <f t="shared" si="41"/>
        <v>-169.99516666666668</v>
      </c>
      <c r="F321" s="3">
        <f t="shared" si="42"/>
        <v>-50.003500000000003</v>
      </c>
      <c r="G321" s="1">
        <v>5356</v>
      </c>
      <c r="H321" s="11">
        <v>495.0330745</v>
      </c>
      <c r="I321" s="1">
        <v>0</v>
      </c>
      <c r="J321" s="14">
        <v>6.1437499999999998</v>
      </c>
      <c r="K321" s="6">
        <v>0</v>
      </c>
      <c r="L321" s="18">
        <v>34.316816443339881</v>
      </c>
      <c r="M321" s="6">
        <v>0</v>
      </c>
      <c r="N321" s="7">
        <v>26.994672641757461</v>
      </c>
      <c r="O321" s="6">
        <v>0</v>
      </c>
      <c r="P321" s="27">
        <v>5.6189030475718535</v>
      </c>
      <c r="Q321" s="6">
        <v>0</v>
      </c>
      <c r="R321" s="48">
        <v>58.499195454854686</v>
      </c>
      <c r="S321" s="6">
        <v>0</v>
      </c>
      <c r="T321" s="5">
        <v>24.911682765046734</v>
      </c>
      <c r="U321" s="6">
        <v>0</v>
      </c>
      <c r="V321" s="9">
        <v>0.04</v>
      </c>
      <c r="W321" s="6">
        <v>0</v>
      </c>
      <c r="X321" s="23">
        <v>10.209053770411423</v>
      </c>
      <c r="Y321" s="6">
        <v>0</v>
      </c>
      <c r="Z321" s="27">
        <v>1.6674005815475206</v>
      </c>
      <c r="AA321" s="6">
        <v>0</v>
      </c>
      <c r="AB321" s="51"/>
      <c r="AC321" s="6"/>
      <c r="AD321" s="34">
        <v>2.7184939811912227E-3</v>
      </c>
      <c r="AE321" s="6">
        <v>0</v>
      </c>
      <c r="AF321" s="32">
        <v>1.4295165914352175</v>
      </c>
      <c r="AG321" s="6">
        <v>0</v>
      </c>
      <c r="AH321" s="9">
        <v>17.884165234396072</v>
      </c>
      <c r="AI321" s="6">
        <v>0</v>
      </c>
    </row>
    <row r="322" spans="1:35">
      <c r="A322" s="1" t="s">
        <v>28</v>
      </c>
      <c r="B322" s="1" t="s">
        <v>54</v>
      </c>
      <c r="C322" s="1" t="s">
        <v>55</v>
      </c>
      <c r="D322" s="10">
        <v>0.61319444444444449</v>
      </c>
      <c r="E322" s="3">
        <f t="shared" si="41"/>
        <v>-169.99516666666668</v>
      </c>
      <c r="F322" s="3">
        <f t="shared" si="42"/>
        <v>-50.003500000000003</v>
      </c>
      <c r="G322" s="1">
        <v>5356</v>
      </c>
      <c r="H322" s="11">
        <v>594.24752309999997</v>
      </c>
      <c r="I322" s="1">
        <v>0</v>
      </c>
      <c r="J322" s="14">
        <v>5.6009099999999998</v>
      </c>
      <c r="K322" s="6">
        <v>0</v>
      </c>
      <c r="L322" s="18">
        <v>34.312166906936802</v>
      </c>
      <c r="M322" s="6">
        <v>0</v>
      </c>
      <c r="N322" s="7">
        <v>27.058877588311361</v>
      </c>
      <c r="O322" s="6">
        <v>0</v>
      </c>
      <c r="P322" s="27">
        <v>5.2933817145688806</v>
      </c>
      <c r="Q322" s="6">
        <v>0</v>
      </c>
      <c r="R322" s="48">
        <v>77.054665413452966</v>
      </c>
      <c r="S322" s="6">
        <v>0</v>
      </c>
      <c r="T322" s="5">
        <v>27.522812478569353</v>
      </c>
      <c r="U322" s="6">
        <v>0</v>
      </c>
      <c r="V322" s="9">
        <v>0.02</v>
      </c>
      <c r="W322" s="6">
        <v>0</v>
      </c>
      <c r="X322" s="23">
        <v>15.911126036578928</v>
      </c>
      <c r="Y322" s="6">
        <v>0</v>
      </c>
      <c r="Z322" s="27">
        <v>1.8168781916475929</v>
      </c>
      <c r="AA322" s="6">
        <v>0</v>
      </c>
      <c r="AB322" s="51"/>
      <c r="AC322" s="6"/>
      <c r="AD322" s="34">
        <v>1.7873667395611288E-3</v>
      </c>
      <c r="AE322" s="6">
        <v>0</v>
      </c>
      <c r="AF322" s="32">
        <v>1.2757967866870725</v>
      </c>
      <c r="AG322" s="6">
        <v>0</v>
      </c>
      <c r="AH322" s="9">
        <v>14.480724100012626</v>
      </c>
      <c r="AI322" s="6">
        <v>0</v>
      </c>
    </row>
    <row r="323" spans="1:35">
      <c r="A323" s="1" t="s">
        <v>28</v>
      </c>
      <c r="B323" s="1" t="s">
        <v>54</v>
      </c>
      <c r="C323" s="1" t="s">
        <v>55</v>
      </c>
      <c r="D323" s="10">
        <v>0.61319444444444449</v>
      </c>
      <c r="E323" s="3">
        <f t="shared" si="41"/>
        <v>-169.99516666666668</v>
      </c>
      <c r="F323" s="3">
        <f t="shared" si="42"/>
        <v>-50.003500000000003</v>
      </c>
      <c r="G323" s="1">
        <v>5356</v>
      </c>
      <c r="H323" s="11">
        <v>790.4686921</v>
      </c>
      <c r="I323" s="1">
        <v>0</v>
      </c>
      <c r="J323" s="14">
        <v>4.5104499999999996</v>
      </c>
      <c r="K323" s="6">
        <v>0</v>
      </c>
      <c r="L323" s="18">
        <v>34.330943100556915</v>
      </c>
      <c r="M323" s="6">
        <v>0</v>
      </c>
      <c r="N323" s="7">
        <v>27.19982621020381</v>
      </c>
      <c r="O323" s="6">
        <v>0</v>
      </c>
      <c r="P323" s="27">
        <v>4.8420942765113981</v>
      </c>
      <c r="Q323" s="6">
        <v>0</v>
      </c>
      <c r="R323" s="48">
        <v>105.51175583064133</v>
      </c>
      <c r="S323" s="6">
        <v>0</v>
      </c>
      <c r="T323" s="5">
        <v>31.114577167933639</v>
      </c>
      <c r="U323" s="6">
        <v>0</v>
      </c>
      <c r="V323" s="9">
        <v>0</v>
      </c>
      <c r="W323" s="6">
        <v>0</v>
      </c>
      <c r="X323" s="23">
        <v>29.065129016677886</v>
      </c>
      <c r="Y323" s="6">
        <v>0</v>
      </c>
      <c r="Z323" s="27">
        <v>2.0712036941580076</v>
      </c>
      <c r="AA323" s="6">
        <v>0</v>
      </c>
      <c r="AB323" s="51"/>
      <c r="AC323" s="6"/>
      <c r="AD323" s="34">
        <v>1.5604401469592477E-3</v>
      </c>
      <c r="AE323" s="6">
        <v>0</v>
      </c>
      <c r="AF323" s="32">
        <v>0.94128593844096886</v>
      </c>
      <c r="AG323" s="6">
        <v>0</v>
      </c>
      <c r="AH323" s="9">
        <v>11.981242368271218</v>
      </c>
      <c r="AI323" s="6">
        <v>0</v>
      </c>
    </row>
    <row r="324" spans="1:35">
      <c r="A324" s="1" t="s">
        <v>28</v>
      </c>
      <c r="B324" s="1" t="s">
        <v>54</v>
      </c>
      <c r="C324" s="1" t="s">
        <v>55</v>
      </c>
      <c r="D324" s="10">
        <v>0.61319444444444449</v>
      </c>
      <c r="E324" s="3">
        <f t="shared" si="41"/>
        <v>-169.99516666666668</v>
      </c>
      <c r="F324" s="3">
        <f t="shared" si="42"/>
        <v>-50.003500000000003</v>
      </c>
      <c r="G324" s="1">
        <v>5356</v>
      </c>
      <c r="H324" s="11">
        <v>989.34820520000005</v>
      </c>
      <c r="I324" s="1">
        <v>0</v>
      </c>
      <c r="J324" s="14">
        <v>3.63476</v>
      </c>
      <c r="K324" s="6">
        <v>0</v>
      </c>
      <c r="L324" s="18">
        <v>34.383499860136617</v>
      </c>
      <c r="M324" s="6">
        <v>0</v>
      </c>
      <c r="N324" s="7">
        <v>27.33273981637376</v>
      </c>
      <c r="O324" s="6">
        <v>0</v>
      </c>
      <c r="P324" s="27">
        <v>4.5271884539147678</v>
      </c>
      <c r="Q324" s="6">
        <v>0</v>
      </c>
      <c r="R324" s="48">
        <v>126.45075521430607</v>
      </c>
      <c r="S324" s="6">
        <v>0</v>
      </c>
      <c r="T324" s="5">
        <v>33.60745165350562</v>
      </c>
      <c r="U324" s="6">
        <v>0</v>
      </c>
      <c r="V324" s="9">
        <v>0</v>
      </c>
      <c r="W324" s="6">
        <v>0</v>
      </c>
      <c r="X324" s="23">
        <v>44.630379553307769</v>
      </c>
      <c r="Y324" s="6">
        <v>0</v>
      </c>
      <c r="Z324" s="27">
        <v>2.2457966344134372</v>
      </c>
      <c r="AA324" s="6">
        <v>0</v>
      </c>
      <c r="AB324" s="51"/>
      <c r="AC324" s="6"/>
      <c r="AD324" s="34">
        <v>1.8559564338557993E-3</v>
      </c>
      <c r="AE324" s="6">
        <v>0</v>
      </c>
      <c r="AF324" s="32">
        <v>0.70583513262650788</v>
      </c>
      <c r="AG324" s="6">
        <v>0</v>
      </c>
      <c r="AH324" s="9">
        <v>11.226573245528419</v>
      </c>
      <c r="AI324" s="6">
        <v>0</v>
      </c>
    </row>
    <row r="325" spans="1:35">
      <c r="A325" s="1" t="s">
        <v>28</v>
      </c>
      <c r="B325" s="1" t="s">
        <v>54</v>
      </c>
      <c r="C325" s="1" t="s">
        <v>55</v>
      </c>
      <c r="D325" s="10">
        <v>0.61319444444444449</v>
      </c>
      <c r="E325" s="3">
        <f t="shared" si="41"/>
        <v>-169.99516666666668</v>
      </c>
      <c r="F325" s="3">
        <f t="shared" si="42"/>
        <v>-50.003500000000003</v>
      </c>
      <c r="G325" s="1">
        <v>5356</v>
      </c>
      <c r="H325" s="11">
        <v>1235.284566</v>
      </c>
      <c r="I325" s="1">
        <v>0</v>
      </c>
      <c r="J325" s="14">
        <v>2.9781300000000002</v>
      </c>
      <c r="K325" s="6">
        <v>0</v>
      </c>
      <c r="L325" s="18">
        <v>34.472009444867908</v>
      </c>
      <c r="M325" s="6">
        <v>0</v>
      </c>
      <c r="N325" s="7">
        <v>27.465659862328948</v>
      </c>
      <c r="O325" s="6">
        <v>0</v>
      </c>
      <c r="P325" s="27">
        <v>4.1389785431119925</v>
      </c>
      <c r="Q325" s="6">
        <v>0</v>
      </c>
      <c r="R325" s="48">
        <v>149.00591810702522</v>
      </c>
      <c r="S325" s="6">
        <v>0</v>
      </c>
      <c r="T325" s="5">
        <v>35.175688809465782</v>
      </c>
      <c r="U325" s="6">
        <v>0</v>
      </c>
      <c r="V325" s="9">
        <v>0</v>
      </c>
      <c r="W325" s="6">
        <v>0</v>
      </c>
      <c r="X325" s="23">
        <v>61.805507160851349</v>
      </c>
      <c r="Y325" s="6">
        <v>0</v>
      </c>
      <c r="Z325" s="27">
        <v>2.3605683786138236</v>
      </c>
      <c r="AA325" s="6">
        <v>0</v>
      </c>
      <c r="AB325" s="51"/>
      <c r="AC325" s="6"/>
      <c r="AD325" s="34">
        <v>8.008363445768024E-4</v>
      </c>
      <c r="AE325" s="6">
        <v>0</v>
      </c>
      <c r="AF325" s="32">
        <v>0.66658630325569912</v>
      </c>
      <c r="AG325" s="6">
        <v>0</v>
      </c>
      <c r="AH325" s="9">
        <v>8.8284445277746375</v>
      </c>
      <c r="AI325" s="6">
        <v>0</v>
      </c>
    </row>
    <row r="326" spans="1:35">
      <c r="A326" s="1" t="s">
        <v>28</v>
      </c>
      <c r="B326" s="1" t="s">
        <v>54</v>
      </c>
      <c r="C326" s="1" t="s">
        <v>55</v>
      </c>
      <c r="D326" s="10">
        <v>0.61319444444444449</v>
      </c>
      <c r="E326" s="3">
        <f t="shared" si="41"/>
        <v>-169.99516666666668</v>
      </c>
      <c r="F326" s="3">
        <f t="shared" si="42"/>
        <v>-50.003500000000003</v>
      </c>
      <c r="G326" s="1">
        <v>5356</v>
      </c>
      <c r="H326" s="11">
        <v>1481.900114</v>
      </c>
      <c r="I326" s="1">
        <v>0</v>
      </c>
      <c r="J326" s="14">
        <v>2.5452499999999998</v>
      </c>
      <c r="K326" s="6">
        <v>0</v>
      </c>
      <c r="L326" s="18">
        <v>34.548437741383665</v>
      </c>
      <c r="M326" s="6">
        <v>0</v>
      </c>
      <c r="N326" s="7">
        <v>27.565006149428427</v>
      </c>
      <c r="O326" s="6">
        <v>0</v>
      </c>
      <c r="P326" s="27">
        <v>4.0090358771060455</v>
      </c>
      <c r="Q326" s="6">
        <v>0</v>
      </c>
      <c r="R326" s="48">
        <v>158.29255767634564</v>
      </c>
      <c r="S326" s="6">
        <v>0</v>
      </c>
      <c r="T326" s="5">
        <v>35.460006372844234</v>
      </c>
      <c r="U326" s="6">
        <v>0</v>
      </c>
      <c r="V326" s="9">
        <v>0</v>
      </c>
      <c r="W326" s="6">
        <v>0</v>
      </c>
      <c r="X326" s="23">
        <v>71.705365438602399</v>
      </c>
      <c r="Y326" s="6">
        <v>0</v>
      </c>
      <c r="Z326" s="27">
        <v>2.3755291390827793</v>
      </c>
      <c r="AA326" s="6">
        <v>0</v>
      </c>
      <c r="AB326" s="51"/>
      <c r="AC326" s="6"/>
      <c r="AD326" s="34">
        <v>8.822189517241378E-4</v>
      </c>
      <c r="AE326" s="6">
        <v>0</v>
      </c>
      <c r="AF326" s="32">
        <v>0.58129916681220906</v>
      </c>
      <c r="AG326" s="6">
        <v>0</v>
      </c>
      <c r="AH326" s="9">
        <v>10.400102324912416</v>
      </c>
      <c r="AI326" s="6">
        <v>0</v>
      </c>
    </row>
    <row r="327" spans="1:35">
      <c r="A327" s="1" t="s">
        <v>28</v>
      </c>
      <c r="B327" s="1" t="s">
        <v>54</v>
      </c>
      <c r="C327" s="1" t="s">
        <v>55</v>
      </c>
      <c r="D327" s="10">
        <v>0.16666666666666666</v>
      </c>
      <c r="E327" s="3">
        <f t="shared" ref="E327:E341" si="43">-(169+59.77/60)</f>
        <v>-169.99616666666665</v>
      </c>
      <c r="F327" s="3">
        <f t="shared" ref="F327:F341" si="44">-(50+0.99/60)</f>
        <v>-50.016500000000001</v>
      </c>
      <c r="G327" s="1">
        <v>5388</v>
      </c>
      <c r="H327" s="11">
        <v>1728.069659</v>
      </c>
      <c r="I327" s="1">
        <v>0</v>
      </c>
      <c r="J327" s="14">
        <v>2.3171300000000001</v>
      </c>
      <c r="K327" s="6">
        <v>0</v>
      </c>
      <c r="L327" s="18">
        <v>34.628410348411812</v>
      </c>
      <c r="M327" s="6">
        <v>0</v>
      </c>
      <c r="N327" s="7">
        <v>27.648263400013093</v>
      </c>
      <c r="O327" s="6">
        <v>0</v>
      </c>
      <c r="P327" s="27">
        <v>3.9890061199207132</v>
      </c>
      <c r="Q327" s="6">
        <v>0</v>
      </c>
      <c r="R327" s="48">
        <v>160.95974745191023</v>
      </c>
      <c r="S327" s="6">
        <v>0</v>
      </c>
      <c r="T327" s="5">
        <v>34.85086401215726</v>
      </c>
      <c r="U327" s="6">
        <v>0</v>
      </c>
      <c r="V327" s="9">
        <v>0</v>
      </c>
      <c r="W327" s="6">
        <v>0</v>
      </c>
      <c r="X327" s="23">
        <v>79.653766034559794</v>
      </c>
      <c r="Y327" s="6">
        <v>0</v>
      </c>
      <c r="Z327" s="27">
        <v>2.3405535283162537</v>
      </c>
      <c r="AA327" s="6">
        <v>0</v>
      </c>
      <c r="AB327" s="51"/>
      <c r="AC327" s="6"/>
      <c r="AD327" s="34"/>
      <c r="AE327" s="6"/>
      <c r="AG327" s="6"/>
      <c r="AI327" s="6"/>
    </row>
    <row r="328" spans="1:35">
      <c r="A328" s="1" t="s">
        <v>28</v>
      </c>
      <c r="B328" s="1" t="s">
        <v>54</v>
      </c>
      <c r="C328" s="1" t="s">
        <v>55</v>
      </c>
      <c r="D328" s="10">
        <v>0.16666666666666666</v>
      </c>
      <c r="E328" s="3">
        <f t="shared" si="43"/>
        <v>-169.99616666666665</v>
      </c>
      <c r="F328" s="3">
        <f t="shared" si="44"/>
        <v>-50.016500000000001</v>
      </c>
      <c r="G328" s="1">
        <v>5388</v>
      </c>
      <c r="H328" s="11">
        <v>1973.265382</v>
      </c>
      <c r="I328" s="1">
        <v>0</v>
      </c>
      <c r="J328" s="14">
        <v>2.1450200000000001</v>
      </c>
      <c r="K328" s="6">
        <v>0</v>
      </c>
      <c r="L328" s="18">
        <v>34.687292846708118</v>
      </c>
      <c r="M328" s="6">
        <v>0</v>
      </c>
      <c r="N328" s="7">
        <v>27.709550215692161</v>
      </c>
      <c r="O328" s="6">
        <v>0</v>
      </c>
      <c r="P328" s="27">
        <v>4.1201388751238852</v>
      </c>
      <c r="Q328" s="6">
        <v>0</v>
      </c>
      <c r="R328" s="48">
        <v>156.45809544601511</v>
      </c>
      <c r="S328" s="6">
        <v>0</v>
      </c>
      <c r="T328" s="5">
        <v>33.779703715814705</v>
      </c>
      <c r="U328" s="6">
        <v>0</v>
      </c>
      <c r="V328" s="9">
        <v>0</v>
      </c>
      <c r="W328" s="6">
        <v>0</v>
      </c>
      <c r="X328" s="23">
        <v>81.198843480789179</v>
      </c>
      <c r="Y328" s="6">
        <v>0</v>
      </c>
      <c r="Z328" s="27">
        <v>2.2556050138828745</v>
      </c>
      <c r="AA328" s="6">
        <v>0</v>
      </c>
      <c r="AB328" s="51"/>
      <c r="AC328" s="6"/>
      <c r="AD328" s="34"/>
      <c r="AE328" s="6"/>
      <c r="AF328" s="32">
        <v>0.4384058066305721</v>
      </c>
      <c r="AG328" s="6">
        <v>0</v>
      </c>
      <c r="AH328" s="9">
        <v>7.1394055703381021</v>
      </c>
      <c r="AI328" s="6">
        <v>0</v>
      </c>
    </row>
    <row r="329" spans="1:35">
      <c r="A329" s="1" t="s">
        <v>28</v>
      </c>
      <c r="B329" s="1" t="s">
        <v>54</v>
      </c>
      <c r="C329" s="1" t="s">
        <v>55</v>
      </c>
      <c r="D329" s="10">
        <v>0.16666666666666666</v>
      </c>
      <c r="E329" s="3">
        <f t="shared" si="43"/>
        <v>-169.99616666666665</v>
      </c>
      <c r="F329" s="3">
        <f t="shared" si="44"/>
        <v>-50.016500000000001</v>
      </c>
      <c r="G329" s="1">
        <v>5388</v>
      </c>
      <c r="H329" s="11">
        <v>2219.0467570000001</v>
      </c>
      <c r="I329" s="1">
        <v>0</v>
      </c>
      <c r="J329" s="14">
        <v>1.98627</v>
      </c>
      <c r="K329" s="6">
        <v>0</v>
      </c>
      <c r="L329" s="18">
        <v>34.720554653260244</v>
      </c>
      <c r="M329" s="6">
        <v>0</v>
      </c>
      <c r="N329" s="7">
        <v>27.748931329372908</v>
      </c>
      <c r="O329" s="6">
        <v>0</v>
      </c>
      <c r="P329" s="27">
        <v>4.2528769326065419</v>
      </c>
      <c r="Q329" s="6">
        <v>0</v>
      </c>
      <c r="R329" s="48">
        <v>151.83709455358493</v>
      </c>
      <c r="S329" s="6">
        <v>0</v>
      </c>
      <c r="T329" s="5">
        <v>32.985903220453423</v>
      </c>
      <c r="U329" s="6">
        <v>0</v>
      </c>
      <c r="V329" s="9">
        <v>0</v>
      </c>
      <c r="W329" s="6">
        <v>0</v>
      </c>
      <c r="X329" s="23">
        <v>85.017129227604457</v>
      </c>
      <c r="Y329" s="6">
        <v>0</v>
      </c>
      <c r="Z329" s="27">
        <v>2.205590457603571</v>
      </c>
      <c r="AA329" s="6">
        <v>0</v>
      </c>
      <c r="AB329" s="51"/>
      <c r="AC329" s="6"/>
      <c r="AD329" s="34">
        <v>4.245521574097136E-4</v>
      </c>
      <c r="AE329" s="6">
        <v>0</v>
      </c>
      <c r="AG329" s="6"/>
      <c r="AI329" s="6"/>
    </row>
    <row r="330" spans="1:35">
      <c r="A330" s="1" t="s">
        <v>28</v>
      </c>
      <c r="B330" s="1" t="s">
        <v>54</v>
      </c>
      <c r="C330" s="1" t="s">
        <v>55</v>
      </c>
      <c r="D330" s="10">
        <v>0.16666666666666666</v>
      </c>
      <c r="E330" s="3">
        <f t="shared" si="43"/>
        <v>-169.99616666666665</v>
      </c>
      <c r="F330" s="3">
        <f t="shared" si="44"/>
        <v>-50.016500000000001</v>
      </c>
      <c r="G330" s="1">
        <v>5388</v>
      </c>
      <c r="H330" s="11">
        <v>2464.2341120000001</v>
      </c>
      <c r="I330" s="1">
        <v>0</v>
      </c>
      <c r="J330" s="14">
        <v>1.7859400000000001</v>
      </c>
      <c r="K330" s="6">
        <v>0</v>
      </c>
      <c r="L330" s="18">
        <v>34.73677030505592</v>
      </c>
      <c r="M330" s="6">
        <v>0</v>
      </c>
      <c r="N330" s="7">
        <v>27.777556464082636</v>
      </c>
      <c r="O330" s="6">
        <v>0</v>
      </c>
      <c r="P330" s="27">
        <v>4.3755190287413281</v>
      </c>
      <c r="Q330" s="6">
        <v>0</v>
      </c>
      <c r="R330" s="48">
        <v>148.08116652235213</v>
      </c>
      <c r="S330" s="6">
        <v>0</v>
      </c>
      <c r="T330" s="5">
        <v>32.643962223794603</v>
      </c>
      <c r="U330" s="6">
        <v>0</v>
      </c>
      <c r="V330" s="9">
        <v>0</v>
      </c>
      <c r="W330" s="6">
        <v>0</v>
      </c>
      <c r="X330" s="23">
        <v>89.86577505230207</v>
      </c>
      <c r="Y330" s="6">
        <v>0</v>
      </c>
      <c r="Z330" s="27">
        <v>2.1755404235988078</v>
      </c>
      <c r="AA330" s="6">
        <v>0</v>
      </c>
      <c r="AB330" s="51"/>
      <c r="AC330" s="6"/>
      <c r="AD330" s="34">
        <v>8.9650482042341216E-4</v>
      </c>
      <c r="AE330" s="6">
        <v>0</v>
      </c>
      <c r="AF330" s="32">
        <v>0.33799570050443306</v>
      </c>
      <c r="AG330" s="6">
        <v>0</v>
      </c>
      <c r="AH330" s="9">
        <v>6.1809966405375132</v>
      </c>
      <c r="AI330" s="6">
        <v>0</v>
      </c>
    </row>
    <row r="331" spans="1:35">
      <c r="A331" s="1" t="s">
        <v>28</v>
      </c>
      <c r="B331" s="1" t="s">
        <v>54</v>
      </c>
      <c r="C331" s="1" t="s">
        <v>55</v>
      </c>
      <c r="D331" s="10">
        <v>0.16666666666666666</v>
      </c>
      <c r="E331" s="3">
        <f t="shared" si="43"/>
        <v>-169.99616666666665</v>
      </c>
      <c r="F331" s="3">
        <f t="shared" si="44"/>
        <v>-50.016500000000001</v>
      </c>
      <c r="G331" s="1">
        <v>5388</v>
      </c>
      <c r="H331" s="11">
        <v>2708.674939</v>
      </c>
      <c r="I331" s="1">
        <v>0</v>
      </c>
      <c r="J331" s="14">
        <v>1.5726599999999999</v>
      </c>
      <c r="K331" s="6">
        <v>0</v>
      </c>
      <c r="L331" s="18">
        <v>34.740665492904164</v>
      </c>
      <c r="M331" s="6">
        <v>0</v>
      </c>
      <c r="N331" s="7">
        <v>27.796757928257648</v>
      </c>
      <c r="O331" s="6">
        <v>0</v>
      </c>
      <c r="P331" s="27">
        <v>4.4655346134786917</v>
      </c>
      <c r="Q331" s="6">
        <v>0</v>
      </c>
      <c r="R331" s="48">
        <v>145.94099848657231</v>
      </c>
      <c r="S331" s="6">
        <v>0</v>
      </c>
      <c r="T331" s="5">
        <v>32.548460606838219</v>
      </c>
      <c r="U331" s="6">
        <v>0</v>
      </c>
      <c r="V331" s="9">
        <v>0</v>
      </c>
      <c r="W331" s="6">
        <v>0</v>
      </c>
      <c r="X331" s="23">
        <v>96.236736475241486</v>
      </c>
      <c r="Y331" s="6">
        <v>0</v>
      </c>
      <c r="Z331" s="27">
        <v>2.1854661812869169</v>
      </c>
      <c r="AA331" s="6">
        <v>0</v>
      </c>
      <c r="AB331" s="51"/>
      <c r="AC331" s="6"/>
      <c r="AD331" s="34"/>
      <c r="AE331" s="6"/>
      <c r="AG331" s="6"/>
      <c r="AI331" s="6"/>
    </row>
    <row r="332" spans="1:35">
      <c r="A332" s="1" t="s">
        <v>28</v>
      </c>
      <c r="B332" s="1" t="s">
        <v>54</v>
      </c>
      <c r="C332" s="1" t="s">
        <v>55</v>
      </c>
      <c r="D332" s="10">
        <v>0.16666666666666666</v>
      </c>
      <c r="E332" s="3">
        <f t="shared" si="43"/>
        <v>-169.99616666666665</v>
      </c>
      <c r="F332" s="3">
        <f t="shared" si="44"/>
        <v>-50.016500000000001</v>
      </c>
      <c r="G332" s="1">
        <v>5388</v>
      </c>
      <c r="H332" s="11">
        <v>2953.238026</v>
      </c>
      <c r="I332" s="1">
        <v>0</v>
      </c>
      <c r="J332" s="14">
        <v>1.3562000000000001</v>
      </c>
      <c r="K332" s="6">
        <v>0</v>
      </c>
      <c r="L332" s="18">
        <v>34.739671317288796</v>
      </c>
      <c r="M332" s="6">
        <v>0</v>
      </c>
      <c r="N332" s="7">
        <v>27.811676340877966</v>
      </c>
      <c r="O332" s="6">
        <v>0</v>
      </c>
      <c r="P332" s="27">
        <v>4.5591298315163531</v>
      </c>
      <c r="Q332" s="6">
        <v>0</v>
      </c>
      <c r="R332" s="48">
        <v>143.69915201567167</v>
      </c>
      <c r="S332" s="6">
        <v>0</v>
      </c>
      <c r="T332" s="5">
        <v>32.486929842932739</v>
      </c>
      <c r="U332" s="6">
        <v>0</v>
      </c>
      <c r="V332" s="9">
        <v>0.08</v>
      </c>
      <c r="W332" s="6">
        <v>0</v>
      </c>
      <c r="X332" s="23">
        <v>102.0169103564304</v>
      </c>
      <c r="Y332" s="6">
        <v>0</v>
      </c>
      <c r="Z332" s="27">
        <v>2.2008486900018562</v>
      </c>
      <c r="AA332" s="6">
        <v>0</v>
      </c>
      <c r="AB332" s="51"/>
      <c r="AC332" s="6"/>
      <c r="AD332" s="34">
        <v>4.4468515566625159E-4</v>
      </c>
      <c r="AE332" s="6">
        <v>0</v>
      </c>
      <c r="AF332" s="32">
        <v>0.28113760954210631</v>
      </c>
      <c r="AG332" s="6">
        <v>0</v>
      </c>
      <c r="AH332" s="9">
        <v>5.1930982052045973</v>
      </c>
      <c r="AI332" s="6">
        <v>0</v>
      </c>
    </row>
    <row r="333" spans="1:35">
      <c r="A333" s="1" t="s">
        <v>28</v>
      </c>
      <c r="B333" s="1" t="s">
        <v>54</v>
      </c>
      <c r="C333" s="1" t="s">
        <v>55</v>
      </c>
      <c r="D333" s="10">
        <v>0.16666666666666666</v>
      </c>
      <c r="E333" s="3">
        <f t="shared" si="43"/>
        <v>-169.99616666666665</v>
      </c>
      <c r="F333" s="3">
        <f t="shared" si="44"/>
        <v>-50.016500000000001</v>
      </c>
      <c r="G333" s="1">
        <v>5388</v>
      </c>
      <c r="H333" s="11">
        <v>3197.394749</v>
      </c>
      <c r="I333" s="1">
        <v>0</v>
      </c>
      <c r="J333" s="14">
        <v>1.16978</v>
      </c>
      <c r="K333" s="6">
        <v>0</v>
      </c>
      <c r="L333" s="18">
        <v>34.735939122968453</v>
      </c>
      <c r="M333" s="6">
        <v>0</v>
      </c>
      <c r="N333" s="7">
        <v>27.821723752307889</v>
      </c>
      <c r="O333" s="6">
        <v>0</v>
      </c>
      <c r="P333" s="27">
        <v>4.602342740336967</v>
      </c>
      <c r="Q333" s="6">
        <v>0</v>
      </c>
      <c r="R333" s="48">
        <v>143.45981782206383</v>
      </c>
      <c r="S333" s="6">
        <v>0</v>
      </c>
      <c r="T333" s="5">
        <v>32.676196670971208</v>
      </c>
      <c r="U333" s="6">
        <v>0</v>
      </c>
      <c r="V333" s="9">
        <v>0.08</v>
      </c>
      <c r="W333" s="6">
        <v>0</v>
      </c>
      <c r="X333" s="23">
        <v>107.61061628428662</v>
      </c>
      <c r="Y333" s="6">
        <v>0</v>
      </c>
      <c r="Z333" s="27">
        <v>2.2157408817867825</v>
      </c>
      <c r="AA333" s="6">
        <v>0</v>
      </c>
      <c r="AB333" s="51"/>
      <c r="AC333" s="6"/>
      <c r="AD333" s="34"/>
      <c r="AE333" s="6"/>
      <c r="AG333" s="6"/>
      <c r="AI333" s="6"/>
    </row>
    <row r="334" spans="1:35">
      <c r="A334" s="1" t="s">
        <v>28</v>
      </c>
      <c r="B334" s="1" t="s">
        <v>54</v>
      </c>
      <c r="C334" s="1" t="s">
        <v>55</v>
      </c>
      <c r="D334" s="10">
        <v>0.16666666666666666</v>
      </c>
      <c r="E334" s="3">
        <f t="shared" si="43"/>
        <v>-169.99616666666665</v>
      </c>
      <c r="F334" s="3">
        <f t="shared" si="44"/>
        <v>-50.016500000000001</v>
      </c>
      <c r="G334" s="1">
        <v>5388</v>
      </c>
      <c r="H334" s="11">
        <v>3441.813744</v>
      </c>
      <c r="I334" s="1">
        <v>0</v>
      </c>
      <c r="J334" s="14">
        <v>0.99955700000000003</v>
      </c>
      <c r="K334" s="6">
        <v>0</v>
      </c>
      <c r="L334" s="18">
        <v>34.729273478296761</v>
      </c>
      <c r="M334" s="6">
        <v>0</v>
      </c>
      <c r="N334" s="7">
        <v>27.827877548056676</v>
      </c>
      <c r="O334" s="6">
        <v>0</v>
      </c>
      <c r="P334" s="27">
        <v>4.6571594648166501</v>
      </c>
      <c r="Q334" s="6">
        <v>0</v>
      </c>
      <c r="R334" s="48">
        <v>142.5759219832934</v>
      </c>
      <c r="S334" s="6">
        <v>0</v>
      </c>
      <c r="T334" s="5">
        <v>32.880800259672249</v>
      </c>
      <c r="U334" s="6">
        <v>0</v>
      </c>
      <c r="V334" s="9">
        <v>0.08</v>
      </c>
      <c r="W334" s="6">
        <v>0</v>
      </c>
      <c r="X334" s="23">
        <v>112.02526250382545</v>
      </c>
      <c r="Y334" s="6">
        <v>0</v>
      </c>
      <c r="Z334" s="27">
        <v>2.2206163339329095</v>
      </c>
      <c r="AA334" s="6">
        <v>0</v>
      </c>
      <c r="AB334" s="51"/>
      <c r="AC334" s="6"/>
      <c r="AD334" s="34">
        <v>8.7275570112079718E-5</v>
      </c>
      <c r="AE334" s="6">
        <v>0</v>
      </c>
      <c r="AF334" s="32">
        <v>0.23571526243874374</v>
      </c>
      <c r="AG334" s="6">
        <v>0</v>
      </c>
      <c r="AH334" s="9">
        <v>4.8834583971151755</v>
      </c>
      <c r="AI334" s="6">
        <v>0</v>
      </c>
    </row>
    <row r="335" spans="1:35">
      <c r="A335" s="1" t="s">
        <v>28</v>
      </c>
      <c r="B335" s="1" t="s">
        <v>54</v>
      </c>
      <c r="C335" s="1" t="s">
        <v>55</v>
      </c>
      <c r="D335" s="10">
        <v>0.16666666666666666</v>
      </c>
      <c r="E335" s="3">
        <f t="shared" si="43"/>
        <v>-169.99616666666665</v>
      </c>
      <c r="F335" s="3">
        <f t="shared" si="44"/>
        <v>-50.016500000000001</v>
      </c>
      <c r="G335" s="1">
        <v>5388</v>
      </c>
      <c r="H335" s="11">
        <v>3686.8439990000002</v>
      </c>
      <c r="I335" s="1">
        <v>0</v>
      </c>
      <c r="J335" s="14">
        <v>0.85217600000000004</v>
      </c>
      <c r="K335" s="6">
        <v>0</v>
      </c>
      <c r="L335" s="18">
        <v>34.726714835219454</v>
      </c>
      <c r="M335" s="6">
        <v>0</v>
      </c>
      <c r="N335" s="7">
        <v>27.835477868708267</v>
      </c>
      <c r="O335" s="6">
        <v>0</v>
      </c>
      <c r="P335" s="27">
        <v>4.7328228444003964</v>
      </c>
      <c r="Q335" s="6">
        <v>0</v>
      </c>
      <c r="R335" s="48">
        <v>140.55376108087916</v>
      </c>
      <c r="S335" s="6">
        <v>0</v>
      </c>
      <c r="T335" s="5">
        <v>33.054572183682986</v>
      </c>
      <c r="U335" s="6">
        <v>0</v>
      </c>
      <c r="V335" s="9">
        <v>0.08</v>
      </c>
      <c r="W335" s="6">
        <v>0</v>
      </c>
      <c r="X335" s="23">
        <v>115.94833446045661</v>
      </c>
      <c r="Y335" s="6">
        <v>0</v>
      </c>
      <c r="Z335" s="27">
        <v>2.2355156412360411</v>
      </c>
      <c r="AA335" s="6">
        <v>0</v>
      </c>
      <c r="AB335" s="51"/>
      <c r="AC335" s="6"/>
      <c r="AD335" s="34"/>
      <c r="AE335" s="6"/>
      <c r="AG335" s="6"/>
      <c r="AI335" s="6"/>
    </row>
    <row r="336" spans="1:35">
      <c r="A336" s="1" t="s">
        <v>28</v>
      </c>
      <c r="B336" s="1" t="s">
        <v>54</v>
      </c>
      <c r="C336" s="1" t="s">
        <v>55</v>
      </c>
      <c r="D336" s="10">
        <v>0.16666666666666666</v>
      </c>
      <c r="E336" s="3">
        <f t="shared" si="43"/>
        <v>-169.99616666666665</v>
      </c>
      <c r="F336" s="3">
        <f t="shared" si="44"/>
        <v>-50.016500000000001</v>
      </c>
      <c r="G336" s="1">
        <v>5388</v>
      </c>
      <c r="H336" s="11">
        <v>3928.628487</v>
      </c>
      <c r="I336" s="1">
        <v>0</v>
      </c>
      <c r="J336" s="14">
        <v>0.72313899999999998</v>
      </c>
      <c r="K336" s="6">
        <v>0</v>
      </c>
      <c r="L336" s="18">
        <v>34.718680556891023</v>
      </c>
      <c r="M336" s="6">
        <v>0</v>
      </c>
      <c r="N336" s="7">
        <v>27.837229656394584</v>
      </c>
      <c r="O336" s="6">
        <v>0</v>
      </c>
      <c r="P336" s="27">
        <v>4.7648125371655112</v>
      </c>
      <c r="Q336" s="6">
        <v>0</v>
      </c>
      <c r="R336" s="48">
        <v>140.33398350708282</v>
      </c>
      <c r="S336" s="6">
        <v>0</v>
      </c>
      <c r="T336" s="5">
        <v>33.253422114858786</v>
      </c>
      <c r="U336" s="6">
        <v>0</v>
      </c>
      <c r="V336" s="9">
        <v>0.06</v>
      </c>
      <c r="W336" s="6">
        <v>0</v>
      </c>
      <c r="X336" s="23">
        <v>119.57625487867861</v>
      </c>
      <c r="Y336" s="6">
        <v>0</v>
      </c>
      <c r="Z336" s="27">
        <v>2.250419212151094</v>
      </c>
      <c r="AA336" s="6">
        <v>0</v>
      </c>
      <c r="AB336" s="51"/>
      <c r="AC336" s="6"/>
      <c r="AD336" s="34">
        <v>3.1264787098381073E-4</v>
      </c>
      <c r="AE336" s="6">
        <v>0</v>
      </c>
      <c r="AF336" s="32">
        <v>0.21027874806086072</v>
      </c>
      <c r="AG336" s="6">
        <v>0</v>
      </c>
      <c r="AH336" s="9">
        <v>3.3773872217142502</v>
      </c>
      <c r="AI336" s="6">
        <v>0</v>
      </c>
    </row>
    <row r="337" spans="1:35">
      <c r="A337" s="1" t="s">
        <v>28</v>
      </c>
      <c r="B337" s="1" t="s">
        <v>54</v>
      </c>
      <c r="C337" s="1" t="s">
        <v>55</v>
      </c>
      <c r="D337" s="10">
        <v>0.16666666666666666</v>
      </c>
      <c r="E337" s="3">
        <f t="shared" si="43"/>
        <v>-169.99616666666665</v>
      </c>
      <c r="F337" s="3">
        <f t="shared" si="44"/>
        <v>-50.016500000000001</v>
      </c>
      <c r="G337" s="1">
        <v>5388</v>
      </c>
      <c r="H337" s="11">
        <v>4172.0963099999999</v>
      </c>
      <c r="I337" s="1">
        <v>0</v>
      </c>
      <c r="J337" s="14">
        <v>0.63990899999999995</v>
      </c>
      <c r="K337" s="6">
        <v>0</v>
      </c>
      <c r="L337" s="18">
        <v>34.715339814662869</v>
      </c>
      <c r="M337" s="6">
        <v>0</v>
      </c>
      <c r="N337" s="7">
        <v>27.839722292003216</v>
      </c>
      <c r="O337" s="6">
        <v>0</v>
      </c>
      <c r="P337" s="27">
        <v>4.8218730178394447</v>
      </c>
      <c r="Q337" s="6">
        <v>0</v>
      </c>
      <c r="R337" s="48">
        <v>138.56540166205332</v>
      </c>
      <c r="S337" s="6">
        <v>0</v>
      </c>
      <c r="T337" s="5">
        <v>33.430695133619288</v>
      </c>
      <c r="U337" s="6">
        <v>0</v>
      </c>
      <c r="V337" s="9">
        <v>0</v>
      </c>
      <c r="W337" s="6">
        <v>0</v>
      </c>
      <c r="X337" s="23">
        <v>122.71279702317507</v>
      </c>
      <c r="Y337" s="6">
        <v>0</v>
      </c>
      <c r="Z337" s="27">
        <v>2.2553020698184088</v>
      </c>
      <c r="AA337" s="6">
        <v>0</v>
      </c>
      <c r="AB337" s="51"/>
      <c r="AC337" s="6"/>
      <c r="AD337" s="34"/>
      <c r="AE337" s="6"/>
      <c r="AG337" s="6"/>
      <c r="AI337" s="6"/>
    </row>
    <row r="338" spans="1:35">
      <c r="A338" s="1" t="s">
        <v>28</v>
      </c>
      <c r="B338" s="1" t="s">
        <v>54</v>
      </c>
      <c r="C338" s="1" t="s">
        <v>55</v>
      </c>
      <c r="D338" s="10">
        <v>0.16666666666666666</v>
      </c>
      <c r="E338" s="3">
        <f t="shared" si="43"/>
        <v>-169.99616666666665</v>
      </c>
      <c r="F338" s="3">
        <f t="shared" si="44"/>
        <v>-50.016500000000001</v>
      </c>
      <c r="G338" s="1">
        <v>5388</v>
      </c>
      <c r="H338" s="11">
        <v>4414.7500659999996</v>
      </c>
      <c r="I338" s="1">
        <v>0</v>
      </c>
      <c r="J338" s="14">
        <v>0.586113</v>
      </c>
      <c r="K338" s="6">
        <v>0</v>
      </c>
      <c r="L338" s="18">
        <v>34.711999121450532</v>
      </c>
      <c r="M338" s="6">
        <v>0</v>
      </c>
      <c r="N338" s="7">
        <v>27.840331803229219</v>
      </c>
      <c r="O338" s="6">
        <v>0</v>
      </c>
      <c r="P338" s="27">
        <v>4.790734167492567</v>
      </c>
      <c r="Q338" s="6">
        <v>0</v>
      </c>
      <c r="R338" s="48">
        <v>140.46331423856219</v>
      </c>
      <c r="S338" s="6">
        <v>0</v>
      </c>
      <c r="T338" s="5">
        <v>33.430015445162581</v>
      </c>
      <c r="U338" s="6">
        <v>0</v>
      </c>
      <c r="V338" s="9">
        <v>0</v>
      </c>
      <c r="W338" s="6">
        <v>0</v>
      </c>
      <c r="X338" s="23">
        <v>124.62199958804578</v>
      </c>
      <c r="Y338" s="6">
        <v>0</v>
      </c>
      <c r="Z338" s="27">
        <v>2.2601857368611862</v>
      </c>
      <c r="AA338" s="6">
        <v>0</v>
      </c>
      <c r="AB338" s="51"/>
      <c r="AC338" s="6"/>
      <c r="AD338" s="34">
        <v>5.1466198455790788E-4</v>
      </c>
      <c r="AE338" s="6">
        <v>0</v>
      </c>
      <c r="AF338" s="32">
        <v>0.22566890802058825</v>
      </c>
      <c r="AG338" s="6">
        <v>0</v>
      </c>
      <c r="AH338" s="9">
        <v>3.5437922886466606</v>
      </c>
      <c r="AI338" s="6">
        <v>0</v>
      </c>
    </row>
    <row r="339" spans="1:35">
      <c r="A339" s="1" t="s">
        <v>28</v>
      </c>
      <c r="B339" s="1" t="s">
        <v>54</v>
      </c>
      <c r="C339" s="1" t="s">
        <v>55</v>
      </c>
      <c r="D339" s="10">
        <v>0.16666666666666666</v>
      </c>
      <c r="E339" s="3">
        <f t="shared" si="43"/>
        <v>-169.99616666666665</v>
      </c>
      <c r="F339" s="3">
        <f t="shared" si="44"/>
        <v>-50.016500000000001</v>
      </c>
      <c r="G339" s="1">
        <v>5388</v>
      </c>
      <c r="H339" s="11">
        <v>4657.5334519999997</v>
      </c>
      <c r="I339" s="1">
        <v>0</v>
      </c>
      <c r="J339" s="14">
        <v>0.56150199999999995</v>
      </c>
      <c r="K339" s="6">
        <v>0</v>
      </c>
      <c r="L339" s="18">
        <v>34.711396172287621</v>
      </c>
      <c r="M339" s="6">
        <v>0</v>
      </c>
      <c r="N339" s="7">
        <v>27.841342984517269</v>
      </c>
      <c r="O339" s="6">
        <v>0</v>
      </c>
      <c r="P339" s="27">
        <v>4.7953527254707637</v>
      </c>
      <c r="Q339" s="6">
        <v>0</v>
      </c>
      <c r="R339" s="48">
        <v>140.48762094525986</v>
      </c>
      <c r="S339" s="6">
        <v>0</v>
      </c>
      <c r="T339" s="5">
        <v>33.511355704836703</v>
      </c>
      <c r="U339" s="6">
        <v>0</v>
      </c>
      <c r="V339" s="9">
        <v>0</v>
      </c>
      <c r="W339" s="6">
        <v>0</v>
      </c>
      <c r="X339" s="23">
        <v>125.40232538298727</v>
      </c>
      <c r="Y339" s="6">
        <v>0</v>
      </c>
      <c r="Z339" s="27">
        <v>2.2600540822585433</v>
      </c>
      <c r="AA339" s="6">
        <v>0</v>
      </c>
      <c r="AB339" s="51"/>
      <c r="AC339" s="6"/>
      <c r="AD339" s="34"/>
      <c r="AE339" s="6"/>
      <c r="AG339" s="6"/>
      <c r="AI339" s="6"/>
    </row>
    <row r="340" spans="1:35">
      <c r="A340" s="1" t="s">
        <v>28</v>
      </c>
      <c r="B340" s="1" t="s">
        <v>54</v>
      </c>
      <c r="C340" s="1" t="s">
        <v>55</v>
      </c>
      <c r="D340" s="10">
        <v>0.16666666666666666</v>
      </c>
      <c r="E340" s="3">
        <f t="shared" si="43"/>
        <v>-169.99616666666665</v>
      </c>
      <c r="F340" s="3">
        <f t="shared" si="44"/>
        <v>-50.016500000000001</v>
      </c>
      <c r="G340" s="1">
        <v>5388</v>
      </c>
      <c r="H340" s="11">
        <v>4901.3405240000002</v>
      </c>
      <c r="I340" s="1">
        <v>0</v>
      </c>
      <c r="J340" s="14">
        <v>0.54845900000000003</v>
      </c>
      <c r="K340" s="6">
        <v>0</v>
      </c>
      <c r="L340" s="18">
        <v>34.713353170353017</v>
      </c>
      <c r="M340" s="6">
        <v>0</v>
      </c>
      <c r="N340" s="7">
        <v>27.843709807882533</v>
      </c>
      <c r="O340" s="6">
        <v>0</v>
      </c>
      <c r="P340" s="27">
        <v>4.7959230921704652</v>
      </c>
      <c r="Q340" s="6">
        <v>0</v>
      </c>
      <c r="R340" s="48">
        <v>140.57892259978107</v>
      </c>
      <c r="S340" s="6">
        <v>0</v>
      </c>
      <c r="T340" s="5">
        <v>33.526042868799379</v>
      </c>
      <c r="U340" s="6">
        <v>0</v>
      </c>
      <c r="V340" s="9">
        <v>0</v>
      </c>
      <c r="W340" s="6">
        <v>0</v>
      </c>
      <c r="X340" s="23">
        <v>125.78997220996493</v>
      </c>
      <c r="Y340" s="6">
        <v>0</v>
      </c>
      <c r="Z340" s="27">
        <v>2.264938857244176</v>
      </c>
      <c r="AA340" s="6">
        <v>0</v>
      </c>
      <c r="AB340" s="51"/>
      <c r="AC340" s="6"/>
      <c r="AD340" s="34"/>
      <c r="AE340" s="6"/>
      <c r="AG340" s="6"/>
      <c r="AI340" s="6"/>
    </row>
    <row r="341" spans="1:35">
      <c r="A341" s="1" t="s">
        <v>28</v>
      </c>
      <c r="B341" s="1" t="s">
        <v>54</v>
      </c>
      <c r="C341" s="1" t="s">
        <v>55</v>
      </c>
      <c r="D341" s="10">
        <v>0.16666666666666666</v>
      </c>
      <c r="E341" s="3">
        <f t="shared" si="43"/>
        <v>-169.99616666666665</v>
      </c>
      <c r="F341" s="3">
        <f t="shared" si="44"/>
        <v>-50.016500000000001</v>
      </c>
      <c r="G341" s="1">
        <v>5388</v>
      </c>
      <c r="H341" s="11">
        <v>5357.8190350000004</v>
      </c>
      <c r="I341" s="1">
        <v>0</v>
      </c>
      <c r="J341" s="14">
        <v>0.54405999999999999</v>
      </c>
      <c r="K341" s="6">
        <v>0</v>
      </c>
      <c r="L341" s="18">
        <v>34.71258873912943</v>
      </c>
      <c r="M341" s="6">
        <v>0</v>
      </c>
      <c r="N341" s="7">
        <v>27.843359857173255</v>
      </c>
      <c r="O341" s="6">
        <v>0</v>
      </c>
      <c r="P341" s="27">
        <v>4.8274436323092171</v>
      </c>
      <c r="Q341" s="6">
        <v>0</v>
      </c>
      <c r="R341" s="48">
        <v>139.21459027580539</v>
      </c>
      <c r="S341" s="6">
        <v>0</v>
      </c>
      <c r="T341" s="5">
        <v>33.576598334577099</v>
      </c>
      <c r="U341" s="6">
        <v>0</v>
      </c>
      <c r="V341" s="9">
        <v>0</v>
      </c>
      <c r="W341" s="6">
        <v>0</v>
      </c>
      <c r="X341" s="23">
        <v>125.83413743162141</v>
      </c>
      <c r="Y341" s="6">
        <v>0</v>
      </c>
      <c r="Z341" s="27">
        <v>2.2848742192165177</v>
      </c>
      <c r="AA341" s="6">
        <v>0</v>
      </c>
      <c r="AB341" s="51"/>
      <c r="AC341" s="6"/>
      <c r="AD341" s="34">
        <v>1.2887073544209215E-3</v>
      </c>
      <c r="AE341" s="6">
        <v>0</v>
      </c>
      <c r="AF341" s="32">
        <v>0.35124833824753177</v>
      </c>
      <c r="AG341" s="6">
        <v>0</v>
      </c>
      <c r="AH341" s="9">
        <v>4.0556458489577443</v>
      </c>
      <c r="AI341" s="6">
        <v>0</v>
      </c>
    </row>
    <row r="342" spans="1:35">
      <c r="A342" s="1" t="s">
        <v>28</v>
      </c>
      <c r="B342" s="1" t="s">
        <v>56</v>
      </c>
      <c r="C342" s="1" t="s">
        <v>57</v>
      </c>
      <c r="D342" s="10">
        <v>0.48402777777777778</v>
      </c>
      <c r="E342" s="3">
        <v>-170</v>
      </c>
      <c r="F342" s="3">
        <f t="shared" ref="F342:F351" si="45">-(44+59.9/60)</f>
        <v>-44.998333333333335</v>
      </c>
      <c r="G342" s="1">
        <v>5165</v>
      </c>
      <c r="H342" s="11">
        <v>0</v>
      </c>
      <c r="I342" s="1">
        <v>0</v>
      </c>
      <c r="J342" s="5">
        <v>14.9</v>
      </c>
      <c r="K342" s="6">
        <v>0</v>
      </c>
      <c r="L342" s="18">
        <v>34.936675499687063</v>
      </c>
      <c r="M342" s="6">
        <v>0</v>
      </c>
      <c r="N342" s="7">
        <v>25.945833611215448</v>
      </c>
      <c r="O342" s="6">
        <v>0</v>
      </c>
      <c r="P342" s="27">
        <v>5.7842703700657889</v>
      </c>
      <c r="Q342" s="6">
        <v>0</v>
      </c>
      <c r="R342" s="48">
        <v>-3.6789106952068096</v>
      </c>
      <c r="S342" s="6">
        <v>0</v>
      </c>
      <c r="T342" s="5">
        <v>0.71028779097212935</v>
      </c>
      <c r="U342" s="6">
        <v>0</v>
      </c>
      <c r="V342" s="9">
        <v>0</v>
      </c>
      <c r="W342" s="6">
        <v>0</v>
      </c>
      <c r="X342" s="23">
        <v>0</v>
      </c>
      <c r="Y342" s="6">
        <v>0</v>
      </c>
      <c r="Z342" s="27">
        <v>0.19213379846107967</v>
      </c>
      <c r="AA342" s="6">
        <v>0</v>
      </c>
      <c r="AB342" s="30">
        <v>0.185</v>
      </c>
      <c r="AC342" s="6">
        <v>0</v>
      </c>
      <c r="AD342" s="34">
        <v>0.43351857387596515</v>
      </c>
      <c r="AE342" s="6">
        <v>0</v>
      </c>
      <c r="AF342" s="32">
        <v>18.32164249092326</v>
      </c>
      <c r="AG342" s="6">
        <v>0</v>
      </c>
      <c r="AH342" s="9">
        <v>112.11035719478507</v>
      </c>
      <c r="AI342" s="6">
        <v>0</v>
      </c>
    </row>
    <row r="343" spans="1:35">
      <c r="A343" s="1" t="s">
        <v>28</v>
      </c>
      <c r="B343" s="1" t="s">
        <v>56</v>
      </c>
      <c r="C343" s="1" t="s">
        <v>57</v>
      </c>
      <c r="D343" s="10">
        <v>0.48402777777777778</v>
      </c>
      <c r="E343" s="3">
        <v>-170</v>
      </c>
      <c r="F343" s="3">
        <f t="shared" si="45"/>
        <v>-44.998333333333335</v>
      </c>
      <c r="G343" s="1">
        <v>5165</v>
      </c>
      <c r="H343" s="11">
        <v>10.48492469</v>
      </c>
      <c r="I343" s="1">
        <v>0</v>
      </c>
      <c r="J343" s="14">
        <v>14.7224</v>
      </c>
      <c r="K343" s="6">
        <v>0</v>
      </c>
      <c r="L343" s="18">
        <v>34.927713012508413</v>
      </c>
      <c r="M343" s="6">
        <v>0</v>
      </c>
      <c r="N343" s="7">
        <v>25.977607097277769</v>
      </c>
      <c r="O343" s="6">
        <v>0</v>
      </c>
      <c r="P343" s="27">
        <v>5.8092494654605265</v>
      </c>
      <c r="Q343" s="6">
        <v>0</v>
      </c>
      <c r="R343" s="48">
        <v>-3.8663165535533608</v>
      </c>
      <c r="S343" s="6">
        <v>0</v>
      </c>
      <c r="T343" s="5">
        <v>0.6019602988128997</v>
      </c>
      <c r="U343" s="6">
        <v>0</v>
      </c>
      <c r="V343" s="9">
        <v>0.03</v>
      </c>
      <c r="W343" s="6">
        <v>0</v>
      </c>
      <c r="X343" s="23">
        <v>0</v>
      </c>
      <c r="Y343" s="6">
        <v>0</v>
      </c>
      <c r="Z343" s="27">
        <v>0.19830423408822756</v>
      </c>
      <c r="AA343" s="6">
        <v>0</v>
      </c>
      <c r="AB343" s="30">
        <v>0.182</v>
      </c>
      <c r="AC343" s="6">
        <v>0</v>
      </c>
      <c r="AD343" s="34">
        <v>0.4884105094914073</v>
      </c>
      <c r="AE343" s="6">
        <v>0</v>
      </c>
      <c r="AF343" s="32">
        <v>19.580329500997731</v>
      </c>
      <c r="AG343" s="6">
        <v>0</v>
      </c>
      <c r="AH343" s="9">
        <v>102.93993117820969</v>
      </c>
      <c r="AI343" s="6">
        <v>0</v>
      </c>
    </row>
    <row r="344" spans="1:35">
      <c r="A344" s="1" t="s">
        <v>28</v>
      </c>
      <c r="B344" s="1" t="s">
        <v>56</v>
      </c>
      <c r="C344" s="1" t="s">
        <v>57</v>
      </c>
      <c r="D344" s="10">
        <v>0.48402777777777778</v>
      </c>
      <c r="E344" s="3">
        <v>-170</v>
      </c>
      <c r="F344" s="3">
        <f t="shared" si="45"/>
        <v>-44.998333333333335</v>
      </c>
      <c r="G344" s="1">
        <v>5165</v>
      </c>
      <c r="H344" s="11">
        <v>20.268121319999999</v>
      </c>
      <c r="I344" s="1">
        <v>0</v>
      </c>
      <c r="J344" s="14">
        <v>14.612</v>
      </c>
      <c r="K344" s="6">
        <v>0</v>
      </c>
      <c r="L344" s="18">
        <v>34.92162964484136</v>
      </c>
      <c r="M344" s="6">
        <v>0</v>
      </c>
      <c r="N344" s="7">
        <v>25.996813231983424</v>
      </c>
      <c r="O344" s="6">
        <v>0</v>
      </c>
      <c r="P344" s="27">
        <v>5.8147415131578946</v>
      </c>
      <c r="Q344" s="6">
        <v>0</v>
      </c>
      <c r="R344" s="48">
        <v>-3.5308431500837401</v>
      </c>
      <c r="S344" s="6">
        <v>0</v>
      </c>
      <c r="T344" s="5">
        <v>0.55996011782232147</v>
      </c>
      <c r="U344" s="6">
        <v>0</v>
      </c>
      <c r="V344" s="9">
        <v>0.04</v>
      </c>
      <c r="W344" s="6">
        <v>0</v>
      </c>
      <c r="X344" s="23">
        <v>0</v>
      </c>
      <c r="Y344" s="6">
        <v>0</v>
      </c>
      <c r="Z344" s="27">
        <v>0.18945396341787496</v>
      </c>
      <c r="AA344" s="6">
        <v>0</v>
      </c>
      <c r="AB344" s="30">
        <v>0.218</v>
      </c>
      <c r="AC344" s="6">
        <v>0</v>
      </c>
      <c r="AD344" s="34">
        <v>0.47396452942200079</v>
      </c>
      <c r="AE344" s="6">
        <v>0</v>
      </c>
      <c r="AF344" s="32">
        <v>20.450602882768798</v>
      </c>
      <c r="AG344" s="6">
        <v>0</v>
      </c>
      <c r="AH344" s="9">
        <v>114.38215964716717</v>
      </c>
      <c r="AI344" s="6">
        <v>0</v>
      </c>
    </row>
    <row r="345" spans="1:35">
      <c r="A345" s="1" t="s">
        <v>28</v>
      </c>
      <c r="B345" s="1" t="s">
        <v>56</v>
      </c>
      <c r="C345" s="1" t="s">
        <v>57</v>
      </c>
      <c r="D345" s="10">
        <v>0.48402777777777778</v>
      </c>
      <c r="E345" s="3">
        <v>-170</v>
      </c>
      <c r="F345" s="3">
        <f t="shared" si="45"/>
        <v>-44.998333333333335</v>
      </c>
      <c r="G345" s="1">
        <v>5165</v>
      </c>
      <c r="H345" s="11">
        <v>30.38903208</v>
      </c>
      <c r="I345" s="1">
        <v>0</v>
      </c>
      <c r="J345" s="14">
        <v>14.5595</v>
      </c>
      <c r="K345" s="6">
        <v>0</v>
      </c>
      <c r="L345" s="18">
        <v>34.918497230479772</v>
      </c>
      <c r="M345" s="6">
        <v>0</v>
      </c>
      <c r="N345" s="7">
        <v>26.005721266932824</v>
      </c>
      <c r="O345" s="6">
        <v>0</v>
      </c>
      <c r="P345" s="27">
        <v>5.8318332976973686</v>
      </c>
      <c r="Q345" s="6">
        <v>0</v>
      </c>
      <c r="R345" s="48">
        <v>-4.016511659393359</v>
      </c>
      <c r="S345" s="6">
        <v>0</v>
      </c>
      <c r="T345" s="5">
        <v>0.56913786452779846</v>
      </c>
      <c r="U345" s="6">
        <v>0</v>
      </c>
      <c r="V345" s="9">
        <v>0.04</v>
      </c>
      <c r="W345" s="6">
        <v>0</v>
      </c>
      <c r="X345" s="23">
        <v>0</v>
      </c>
      <c r="Y345" s="6">
        <v>0</v>
      </c>
      <c r="Z345" s="27">
        <v>0.20564277814045601</v>
      </c>
      <c r="AA345" s="6">
        <v>0</v>
      </c>
      <c r="AB345" s="30">
        <v>0.28299999999999997</v>
      </c>
      <c r="AC345" s="6">
        <v>0</v>
      </c>
      <c r="AD345" s="34">
        <v>0.4452319392305521</v>
      </c>
      <c r="AE345" s="6">
        <v>0</v>
      </c>
      <c r="AF345" s="32">
        <v>19.510500937739597</v>
      </c>
      <c r="AG345" s="6">
        <v>0</v>
      </c>
      <c r="AH345" s="9">
        <v>117.04507827267003</v>
      </c>
      <c r="AI345" s="6">
        <v>0</v>
      </c>
    </row>
    <row r="346" spans="1:35">
      <c r="A346" s="1" t="s">
        <v>28</v>
      </c>
      <c r="B346" s="1" t="s">
        <v>56</v>
      </c>
      <c r="C346" s="1" t="s">
        <v>57</v>
      </c>
      <c r="D346" s="10">
        <v>0.48402777777777778</v>
      </c>
      <c r="E346" s="3">
        <v>-170</v>
      </c>
      <c r="F346" s="3">
        <f t="shared" si="45"/>
        <v>-44.998333333333335</v>
      </c>
      <c r="G346" s="1">
        <v>5165</v>
      </c>
      <c r="H346" s="11">
        <v>49.585154809999999</v>
      </c>
      <c r="I346" s="1">
        <v>0</v>
      </c>
      <c r="J346" s="14">
        <v>13.525</v>
      </c>
      <c r="K346" s="6">
        <v>0</v>
      </c>
      <c r="L346" s="18">
        <v>34.931496286699392</v>
      </c>
      <c r="M346" s="6">
        <v>0</v>
      </c>
      <c r="N346" s="7">
        <v>26.233706825183617</v>
      </c>
      <c r="O346" s="6">
        <v>0</v>
      </c>
      <c r="P346" s="27">
        <v>5.8462411430921053</v>
      </c>
      <c r="Q346" s="6">
        <v>0</v>
      </c>
      <c r="R346" s="48">
        <v>0.79933971688268457</v>
      </c>
      <c r="S346" s="6">
        <v>0</v>
      </c>
      <c r="T346" s="5">
        <v>2.0938953049987989</v>
      </c>
      <c r="U346" s="6">
        <v>0</v>
      </c>
      <c r="V346" s="9">
        <v>0.12</v>
      </c>
      <c r="W346" s="6">
        <v>0</v>
      </c>
      <c r="X346" s="23">
        <v>0</v>
      </c>
      <c r="Y346" s="6">
        <v>0</v>
      </c>
      <c r="Z346" s="27">
        <v>0.30701189651898564</v>
      </c>
      <c r="AA346" s="6">
        <v>0</v>
      </c>
      <c r="AB346" s="30">
        <v>0.318</v>
      </c>
      <c r="AC346" s="6">
        <v>0</v>
      </c>
      <c r="AD346" s="34">
        <v>0.29719980187496892</v>
      </c>
      <c r="AE346" s="6">
        <v>0</v>
      </c>
      <c r="AF346" s="32">
        <v>17.139427093153611</v>
      </c>
      <c r="AG346" s="6">
        <v>0</v>
      </c>
      <c r="AH346" s="9">
        <v>99.97743420733778</v>
      </c>
      <c r="AI346" s="6">
        <v>0</v>
      </c>
    </row>
    <row r="347" spans="1:35">
      <c r="A347" s="1" t="s">
        <v>28</v>
      </c>
      <c r="B347" s="1" t="s">
        <v>56</v>
      </c>
      <c r="C347" s="1" t="s">
        <v>57</v>
      </c>
      <c r="D347" s="10">
        <v>0.48402777777777778</v>
      </c>
      <c r="E347" s="3">
        <v>-170</v>
      </c>
      <c r="F347" s="3">
        <f t="shared" si="45"/>
        <v>-44.998333333333335</v>
      </c>
      <c r="G347" s="1">
        <v>5165</v>
      </c>
      <c r="H347" s="11">
        <v>74.846678109999999</v>
      </c>
      <c r="I347" s="1">
        <v>0</v>
      </c>
      <c r="J347" s="14">
        <v>12.337999999999999</v>
      </c>
      <c r="K347" s="6">
        <v>0</v>
      </c>
      <c r="L347" s="18">
        <v>35.009187652916737</v>
      </c>
      <c r="M347" s="6">
        <v>0</v>
      </c>
      <c r="N347" s="7">
        <v>26.531598323326307</v>
      </c>
      <c r="O347" s="6">
        <v>0</v>
      </c>
      <c r="P347" s="27">
        <v>5.6491789884868417</v>
      </c>
      <c r="Q347" s="6">
        <v>0</v>
      </c>
      <c r="R347" s="48">
        <v>16.026967922229943</v>
      </c>
      <c r="S347" s="6">
        <v>0</v>
      </c>
      <c r="T347" s="5">
        <v>7.1861690135912086</v>
      </c>
      <c r="U347" s="6">
        <v>0</v>
      </c>
      <c r="V347" s="9">
        <v>0.05</v>
      </c>
      <c r="W347" s="6">
        <v>0</v>
      </c>
      <c r="X347" s="23">
        <v>0</v>
      </c>
      <c r="Y347" s="6">
        <v>0</v>
      </c>
      <c r="Z347" s="27">
        <v>0.58884972697913551</v>
      </c>
      <c r="AA347" s="6">
        <v>0</v>
      </c>
      <c r="AB347" s="30">
        <v>0.13400000000000001</v>
      </c>
      <c r="AC347" s="6">
        <v>0</v>
      </c>
      <c r="AD347" s="34">
        <v>6.9198222648401822E-2</v>
      </c>
      <c r="AE347" s="6">
        <v>0</v>
      </c>
      <c r="AF347" s="32">
        <v>6.6880599165583883</v>
      </c>
      <c r="AG347" s="6">
        <v>0</v>
      </c>
      <c r="AH347" s="9">
        <v>54.150268986574901</v>
      </c>
      <c r="AI347" s="6">
        <v>0</v>
      </c>
    </row>
    <row r="348" spans="1:35">
      <c r="A348" s="1" t="s">
        <v>28</v>
      </c>
      <c r="B348" s="1" t="s">
        <v>56</v>
      </c>
      <c r="C348" s="1" t="s">
        <v>57</v>
      </c>
      <c r="D348" s="10">
        <v>0.48402777777777778</v>
      </c>
      <c r="E348" s="3">
        <v>-170</v>
      </c>
      <c r="F348" s="3">
        <f t="shared" si="45"/>
        <v>-44.998333333333335</v>
      </c>
      <c r="G348" s="1">
        <v>5165</v>
      </c>
      <c r="H348" s="11">
        <v>99.838398819999995</v>
      </c>
      <c r="I348" s="1">
        <v>0</v>
      </c>
      <c r="J348" s="14">
        <v>12.1538</v>
      </c>
      <c r="K348" s="6">
        <v>0</v>
      </c>
      <c r="L348" s="18">
        <v>35.070712004140539</v>
      </c>
      <c r="M348" s="6">
        <v>0</v>
      </c>
      <c r="N348" s="7">
        <v>26.615059015663292</v>
      </c>
      <c r="O348" s="6">
        <v>0</v>
      </c>
      <c r="P348" s="27">
        <v>5.4518648684210529</v>
      </c>
      <c r="Q348" s="6">
        <v>0</v>
      </c>
      <c r="R348" s="48">
        <v>25.776712636193594</v>
      </c>
      <c r="S348" s="6">
        <v>0</v>
      </c>
      <c r="T348" s="5">
        <v>9.3714705816738508</v>
      </c>
      <c r="U348" s="6">
        <v>0</v>
      </c>
      <c r="V348" s="9">
        <v>0.02</v>
      </c>
      <c r="W348" s="6">
        <v>0</v>
      </c>
      <c r="X348" s="23">
        <v>1.5794811073470516</v>
      </c>
      <c r="Y348" s="6">
        <v>0</v>
      </c>
      <c r="Z348" s="27">
        <v>0.70540848213961072</v>
      </c>
      <c r="AA348" s="6">
        <v>0</v>
      </c>
      <c r="AB348" s="30">
        <v>5.3999999999999999E-2</v>
      </c>
      <c r="AC348" s="6">
        <v>0</v>
      </c>
      <c r="AD348" s="34">
        <v>4.0819556232129517E-2</v>
      </c>
      <c r="AE348" s="6">
        <v>0</v>
      </c>
      <c r="AF348" s="32">
        <v>4.7120761988387203</v>
      </c>
      <c r="AG348" s="6">
        <v>0</v>
      </c>
      <c r="AH348" s="9">
        <v>38.347511268356513</v>
      </c>
      <c r="AI348" s="6">
        <v>0</v>
      </c>
    </row>
    <row r="349" spans="1:35">
      <c r="A349" s="1" t="s">
        <v>28</v>
      </c>
      <c r="B349" s="1" t="s">
        <v>56</v>
      </c>
      <c r="C349" s="1" t="s">
        <v>57</v>
      </c>
      <c r="D349" s="10">
        <v>0.48402777777777778</v>
      </c>
      <c r="E349" s="3">
        <v>-170</v>
      </c>
      <c r="F349" s="3">
        <f t="shared" si="45"/>
        <v>-44.998333333333335</v>
      </c>
      <c r="G349" s="1">
        <v>5165</v>
      </c>
      <c r="H349" s="11">
        <v>124.4454284</v>
      </c>
      <c r="I349" s="1">
        <v>0</v>
      </c>
      <c r="J349" s="14">
        <v>11.864800000000001</v>
      </c>
      <c r="K349" s="6">
        <v>0</v>
      </c>
      <c r="L349" s="18">
        <v>35.032148816647677</v>
      </c>
      <c r="M349" s="6">
        <v>0</v>
      </c>
      <c r="N349" s="7">
        <v>26.640437841975881</v>
      </c>
      <c r="O349" s="6">
        <v>0</v>
      </c>
      <c r="P349" s="27">
        <v>5.6441635855263161</v>
      </c>
      <c r="Q349" s="6">
        <v>0</v>
      </c>
      <c r="R349" s="48">
        <v>18.910706077468603</v>
      </c>
      <c r="S349" s="6">
        <v>0</v>
      </c>
      <c r="T349" s="5">
        <v>9.7562081924689501</v>
      </c>
      <c r="U349" s="6">
        <v>0</v>
      </c>
      <c r="V349" s="9">
        <v>0.02</v>
      </c>
      <c r="W349" s="6">
        <v>0</v>
      </c>
      <c r="X349" s="23">
        <v>1.618393654635903</v>
      </c>
      <c r="Y349" s="6">
        <v>0</v>
      </c>
      <c r="Z349" s="27">
        <v>0.73678510152426058</v>
      </c>
      <c r="AA349" s="6">
        <v>0</v>
      </c>
      <c r="AB349" s="30">
        <v>3.1E-2</v>
      </c>
      <c r="AC349" s="6">
        <v>0</v>
      </c>
      <c r="AD349" s="34">
        <v>3.0256834078870906E-2</v>
      </c>
      <c r="AE349" s="6">
        <v>0</v>
      </c>
      <c r="AF349" s="32">
        <v>4.2445005989118085</v>
      </c>
      <c r="AG349" s="6">
        <v>0</v>
      </c>
      <c r="AH349" s="9">
        <v>38.488978820336364</v>
      </c>
      <c r="AI349" s="6">
        <v>0</v>
      </c>
    </row>
    <row r="350" spans="1:35">
      <c r="A350" s="1" t="s">
        <v>28</v>
      </c>
      <c r="B350" s="1" t="s">
        <v>56</v>
      </c>
      <c r="C350" s="1" t="s">
        <v>57</v>
      </c>
      <c r="D350" s="10">
        <v>0.48402777777777778</v>
      </c>
      <c r="E350" s="3">
        <v>-170</v>
      </c>
      <c r="F350" s="3">
        <f t="shared" si="45"/>
        <v>-44.998333333333335</v>
      </c>
      <c r="G350" s="1">
        <v>5165</v>
      </c>
      <c r="H350" s="11">
        <v>149.5847301</v>
      </c>
      <c r="I350" s="1">
        <v>0</v>
      </c>
      <c r="J350" s="14">
        <v>11.5259</v>
      </c>
      <c r="K350" s="6">
        <v>0</v>
      </c>
      <c r="L350" s="18">
        <v>34.969902414538922</v>
      </c>
      <c r="M350" s="6">
        <v>0</v>
      </c>
      <c r="N350" s="7">
        <v>26.65585555413827</v>
      </c>
      <c r="O350" s="6">
        <v>0</v>
      </c>
      <c r="P350" s="27">
        <v>5.5351823190789471</v>
      </c>
      <c r="Q350" s="6">
        <v>0</v>
      </c>
      <c r="R350" s="48">
        <v>25.846028178144508</v>
      </c>
      <c r="S350" s="6">
        <v>0</v>
      </c>
      <c r="T350" s="5">
        <v>9.8830104986153842</v>
      </c>
      <c r="U350" s="6">
        <v>0</v>
      </c>
      <c r="V350" s="9">
        <v>0</v>
      </c>
      <c r="W350" s="6">
        <v>0</v>
      </c>
      <c r="X350" s="23">
        <v>1.5570210699791587</v>
      </c>
      <c r="Y350" s="6">
        <v>0</v>
      </c>
      <c r="Z350" s="27">
        <v>0.74309966519013504</v>
      </c>
      <c r="AA350" s="6">
        <v>0</v>
      </c>
      <c r="AB350" s="30">
        <v>2.1000000000000001E-2</v>
      </c>
      <c r="AC350" s="6">
        <v>0</v>
      </c>
      <c r="AD350" s="34">
        <v>3.0541823510502289E-2</v>
      </c>
      <c r="AE350" s="6">
        <v>0</v>
      </c>
      <c r="AF350" s="32">
        <v>3.9626695681744351</v>
      </c>
      <c r="AG350" s="6">
        <v>0</v>
      </c>
      <c r="AH350" s="9">
        <v>35.060471090001457</v>
      </c>
      <c r="AI350" s="6">
        <v>0</v>
      </c>
    </row>
    <row r="351" spans="1:35">
      <c r="A351" s="1" t="s">
        <v>28</v>
      </c>
      <c r="B351" s="1" t="s">
        <v>56</v>
      </c>
      <c r="C351" s="1" t="s">
        <v>57</v>
      </c>
      <c r="D351" s="10">
        <v>0.48402777777777778</v>
      </c>
      <c r="E351" s="3">
        <v>-170</v>
      </c>
      <c r="F351" s="3">
        <f t="shared" si="45"/>
        <v>-44.998333333333335</v>
      </c>
      <c r="G351" s="1">
        <v>5165</v>
      </c>
      <c r="H351" s="11">
        <v>200.0364189</v>
      </c>
      <c r="I351" s="1">
        <v>0</v>
      </c>
      <c r="J351" s="14">
        <v>11.061999999999999</v>
      </c>
      <c r="K351" s="6">
        <v>0</v>
      </c>
      <c r="L351" s="18">
        <v>34.900431482653282</v>
      </c>
      <c r="M351" s="6">
        <v>0</v>
      </c>
      <c r="N351" s="7">
        <v>26.687233474146979</v>
      </c>
      <c r="O351" s="6">
        <v>0</v>
      </c>
      <c r="P351" s="27">
        <v>5.536340008223684</v>
      </c>
      <c r="Q351" s="6">
        <v>0</v>
      </c>
      <c r="R351" s="48">
        <v>28.646863280674097</v>
      </c>
      <c r="S351" s="6">
        <v>0</v>
      </c>
      <c r="T351" s="5">
        <v>10.571370939353844</v>
      </c>
      <c r="U351" s="6">
        <v>0</v>
      </c>
      <c r="V351" s="9">
        <v>0</v>
      </c>
      <c r="W351" s="6">
        <v>0</v>
      </c>
      <c r="X351" s="23">
        <v>1.6460745715900482</v>
      </c>
      <c r="Y351" s="6">
        <v>0</v>
      </c>
      <c r="Z351" s="27">
        <v>0.79958231079449682</v>
      </c>
      <c r="AA351" s="6">
        <v>0</v>
      </c>
      <c r="AB351" s="30">
        <v>1.6E-2</v>
      </c>
      <c r="AC351" s="6">
        <v>0</v>
      </c>
      <c r="AD351" s="34">
        <v>1.459205832860108E-2</v>
      </c>
      <c r="AE351" s="6">
        <v>0</v>
      </c>
      <c r="AF351" s="32">
        <v>3.181199087420822</v>
      </c>
      <c r="AG351" s="6">
        <v>0</v>
      </c>
      <c r="AH351" s="9">
        <v>34.65271167547133</v>
      </c>
      <c r="AI351" s="6">
        <v>0</v>
      </c>
    </row>
    <row r="352" spans="1:35">
      <c r="A352" s="1" t="s">
        <v>28</v>
      </c>
      <c r="B352" s="1" t="s">
        <v>56</v>
      </c>
      <c r="C352" s="1" t="s">
        <v>57</v>
      </c>
      <c r="D352" s="10">
        <v>0.17916666666666667</v>
      </c>
      <c r="E352" s="3">
        <f t="shared" ref="E352:E375" si="46">-(170+0.07/60)</f>
        <v>-170.00116666666668</v>
      </c>
      <c r="F352" s="3">
        <f t="shared" ref="F352:F375" si="47">-(45+0.12/60)</f>
        <v>-45.002000000000002</v>
      </c>
      <c r="G352" s="1">
        <v>5165</v>
      </c>
      <c r="H352" s="11">
        <v>296.87539900000002</v>
      </c>
      <c r="I352" s="1">
        <v>0</v>
      </c>
      <c r="J352" s="14">
        <v>9.9651700000000005</v>
      </c>
      <c r="K352" s="6">
        <v>0</v>
      </c>
      <c r="L352" s="18">
        <v>34.736696224532828</v>
      </c>
      <c r="M352" s="6">
        <v>0</v>
      </c>
      <c r="N352" s="7">
        <v>26.75269887285549</v>
      </c>
      <c r="O352" s="6">
        <v>0</v>
      </c>
      <c r="P352" s="27">
        <v>5.0896423273026317</v>
      </c>
      <c r="Q352" s="6">
        <v>0</v>
      </c>
      <c r="R352" s="48">
        <v>55.549144653083459</v>
      </c>
      <c r="S352" s="6">
        <v>0</v>
      </c>
      <c r="T352" s="5">
        <v>16.328999613561159</v>
      </c>
      <c r="U352" s="6">
        <v>0</v>
      </c>
      <c r="V352" s="9">
        <v>0</v>
      </c>
      <c r="W352" s="6">
        <v>0</v>
      </c>
      <c r="X352" s="23">
        <v>3.9415030904542574</v>
      </c>
      <c r="Y352" s="6">
        <v>0</v>
      </c>
      <c r="Z352" s="27">
        <v>1.1370965937100399</v>
      </c>
      <c r="AA352" s="6">
        <v>0</v>
      </c>
      <c r="AB352" s="51"/>
      <c r="AC352" s="6"/>
      <c r="AD352" s="34">
        <v>2.4205803898989906E-3</v>
      </c>
      <c r="AE352" s="6">
        <v>0</v>
      </c>
      <c r="AF352" s="32">
        <v>2.2863635623342464</v>
      </c>
      <c r="AG352" s="6">
        <v>0</v>
      </c>
      <c r="AH352" s="9">
        <v>25.294610656068759</v>
      </c>
      <c r="AI352" s="6">
        <v>0</v>
      </c>
    </row>
    <row r="353" spans="1:35">
      <c r="A353" s="1" t="s">
        <v>28</v>
      </c>
      <c r="B353" s="1" t="s">
        <v>56</v>
      </c>
      <c r="C353" s="1" t="s">
        <v>57</v>
      </c>
      <c r="D353" s="10">
        <v>0.17916666666666667</v>
      </c>
      <c r="E353" s="3">
        <f t="shared" si="46"/>
        <v>-170.00116666666668</v>
      </c>
      <c r="F353" s="3">
        <f t="shared" si="47"/>
        <v>-45.002000000000002</v>
      </c>
      <c r="G353" s="1">
        <v>5165</v>
      </c>
      <c r="H353" s="11">
        <v>396.67145959999999</v>
      </c>
      <c r="I353" s="1">
        <v>0</v>
      </c>
      <c r="J353" s="14">
        <v>9.0668699999999998</v>
      </c>
      <c r="K353" s="6">
        <v>0</v>
      </c>
      <c r="L353" s="18">
        <v>34.644422462420138</v>
      </c>
      <c r="M353" s="6">
        <v>0</v>
      </c>
      <c r="N353" s="7">
        <v>26.82930703629836</v>
      </c>
      <c r="O353" s="6">
        <v>0</v>
      </c>
      <c r="P353" s="27">
        <v>4.9120809621710517</v>
      </c>
      <c r="Q353" s="6">
        <v>0</v>
      </c>
      <c r="R353" s="48">
        <v>69.336827786716242</v>
      </c>
      <c r="S353" s="6">
        <v>0</v>
      </c>
      <c r="T353" s="5">
        <v>19.522662037136627</v>
      </c>
      <c r="U353" s="6">
        <v>0</v>
      </c>
      <c r="V353" s="9">
        <v>0</v>
      </c>
      <c r="W353" s="6">
        <v>0</v>
      </c>
      <c r="X353" s="23">
        <v>5.8891076889204701</v>
      </c>
      <c r="Y353" s="6">
        <v>0</v>
      </c>
      <c r="Z353" s="27">
        <v>1.3333195796143902</v>
      </c>
      <c r="AA353" s="6">
        <v>0</v>
      </c>
      <c r="AB353" s="51"/>
      <c r="AC353" s="6"/>
      <c r="AD353" s="34">
        <v>5.4004270202020208E-3</v>
      </c>
      <c r="AE353" s="6">
        <v>0</v>
      </c>
      <c r="AF353" s="32">
        <v>1.6764493277948993</v>
      </c>
      <c r="AG353" s="6">
        <v>0</v>
      </c>
      <c r="AH353" s="9">
        <v>17.701090970774974</v>
      </c>
      <c r="AI353" s="6">
        <v>0</v>
      </c>
    </row>
    <row r="354" spans="1:35">
      <c r="A354" s="1" t="s">
        <v>28</v>
      </c>
      <c r="B354" s="1" t="s">
        <v>56</v>
      </c>
      <c r="C354" s="1" t="s">
        <v>57</v>
      </c>
      <c r="D354" s="10">
        <v>0.17916666666666667</v>
      </c>
      <c r="E354" s="3">
        <f t="shared" si="46"/>
        <v>-170.00116666666668</v>
      </c>
      <c r="F354" s="3">
        <f t="shared" si="47"/>
        <v>-45.002000000000002</v>
      </c>
      <c r="G354" s="1">
        <v>5165</v>
      </c>
      <c r="H354" s="11">
        <v>495.47622560000002</v>
      </c>
      <c r="I354" s="1">
        <v>0</v>
      </c>
      <c r="J354" s="14">
        <v>8.0483799999999999</v>
      </c>
      <c r="K354" s="6">
        <v>0</v>
      </c>
      <c r="L354" s="18">
        <v>34.514669711728878</v>
      </c>
      <c r="M354" s="6">
        <v>0</v>
      </c>
      <c r="N354" s="7">
        <v>26.885719813180003</v>
      </c>
      <c r="O354" s="6">
        <v>0</v>
      </c>
      <c r="P354" s="27">
        <v>5.1748604111842109</v>
      </c>
      <c r="Q354" s="6">
        <v>0</v>
      </c>
      <c r="R354" s="48">
        <v>64.566567602332668</v>
      </c>
      <c r="S354" s="6">
        <v>0</v>
      </c>
      <c r="T354" s="5">
        <v>20.921316122364008</v>
      </c>
      <c r="U354" s="6">
        <v>0</v>
      </c>
      <c r="V354" s="9">
        <v>0</v>
      </c>
      <c r="W354" s="6">
        <v>0</v>
      </c>
      <c r="X354" s="23">
        <v>6.2332502786479109</v>
      </c>
      <c r="Y354" s="6">
        <v>0</v>
      </c>
      <c r="Z354" s="27">
        <v>1.4274419725784764</v>
      </c>
      <c r="AA354" s="6">
        <v>0</v>
      </c>
      <c r="AB354" s="51"/>
      <c r="AC354" s="6"/>
      <c r="AD354" s="34">
        <v>3.4083135373737371E-3</v>
      </c>
      <c r="AE354" s="6">
        <v>0</v>
      </c>
      <c r="AF354" s="32">
        <v>1.4202171764543465</v>
      </c>
      <c r="AG354" s="6">
        <v>0</v>
      </c>
      <c r="AH354" s="9">
        <v>17.737526615938865</v>
      </c>
      <c r="AI354" s="6">
        <v>0</v>
      </c>
    </row>
    <row r="355" spans="1:35">
      <c r="A355" s="1" t="s">
        <v>28</v>
      </c>
      <c r="B355" s="1" t="s">
        <v>56</v>
      </c>
      <c r="C355" s="1" t="s">
        <v>57</v>
      </c>
      <c r="D355" s="10">
        <v>0.17916666666666667</v>
      </c>
      <c r="E355" s="3">
        <f t="shared" si="46"/>
        <v>-170.00116666666668</v>
      </c>
      <c r="F355" s="3">
        <f t="shared" si="47"/>
        <v>-45.002000000000002</v>
      </c>
      <c r="G355" s="1">
        <v>5165</v>
      </c>
      <c r="H355" s="11">
        <v>594.31977429999995</v>
      </c>
      <c r="I355" s="1">
        <v>0</v>
      </c>
      <c r="J355" s="14">
        <v>7.4364299999999997</v>
      </c>
      <c r="K355" s="6">
        <v>0</v>
      </c>
      <c r="L355" s="18">
        <v>34.458815156073321</v>
      </c>
      <c r="M355" s="6">
        <v>0</v>
      </c>
      <c r="N355" s="7">
        <v>26.931354340120606</v>
      </c>
      <c r="O355" s="6">
        <v>0</v>
      </c>
      <c r="P355" s="27">
        <v>5.2903144983552632</v>
      </c>
      <c r="Q355" s="6">
        <v>0</v>
      </c>
      <c r="R355" s="48">
        <v>63.696897837478389</v>
      </c>
      <c r="S355" s="6">
        <v>0</v>
      </c>
      <c r="T355" s="5">
        <v>22.54227267193238</v>
      </c>
      <c r="U355" s="6">
        <v>0</v>
      </c>
      <c r="V355" s="9">
        <v>0</v>
      </c>
      <c r="W355" s="6">
        <v>0</v>
      </c>
      <c r="X355" s="23">
        <v>7.4295085444334292</v>
      </c>
      <c r="Y355" s="6">
        <v>0</v>
      </c>
      <c r="Z355" s="27">
        <v>1.5465513672807016</v>
      </c>
      <c r="AA355" s="6">
        <v>0</v>
      </c>
      <c r="AB355" s="51"/>
      <c r="AC355" s="6"/>
      <c r="AD355" s="34">
        <v>3.2466970883838387E-3</v>
      </c>
      <c r="AE355" s="6">
        <v>0</v>
      </c>
      <c r="AF355" s="32">
        <v>1.1076264802339295</v>
      </c>
      <c r="AG355" s="6">
        <v>0</v>
      </c>
      <c r="AH355" s="9">
        <v>15.445393301991956</v>
      </c>
      <c r="AI355" s="6">
        <v>0</v>
      </c>
    </row>
    <row r="356" spans="1:35">
      <c r="A356" s="1" t="s">
        <v>28</v>
      </c>
      <c r="B356" s="1" t="s">
        <v>56</v>
      </c>
      <c r="C356" s="1" t="s">
        <v>57</v>
      </c>
      <c r="D356" s="10">
        <v>0.17916666666666667</v>
      </c>
      <c r="E356" s="3">
        <f t="shared" si="46"/>
        <v>-170.00116666666668</v>
      </c>
      <c r="F356" s="3">
        <f t="shared" si="47"/>
        <v>-45.002000000000002</v>
      </c>
      <c r="G356" s="1">
        <v>5165</v>
      </c>
      <c r="H356" s="11">
        <v>792.18453959999999</v>
      </c>
      <c r="I356" s="1">
        <v>0</v>
      </c>
      <c r="J356" s="14">
        <v>6.6760000000000002</v>
      </c>
      <c r="K356" s="6">
        <v>0</v>
      </c>
      <c r="L356" s="18">
        <v>34.409614144763026</v>
      </c>
      <c r="M356" s="6">
        <v>0</v>
      </c>
      <c r="N356" s="7">
        <v>26.998042861383283</v>
      </c>
      <c r="O356" s="6">
        <v>0</v>
      </c>
      <c r="P356" s="27">
        <v>5.1126003947368428</v>
      </c>
      <c r="Q356" s="6">
        <v>0</v>
      </c>
      <c r="R356" s="48">
        <v>77.070748577235065</v>
      </c>
      <c r="S356" s="6">
        <v>0</v>
      </c>
      <c r="T356" s="5">
        <v>25.225852372721146</v>
      </c>
      <c r="U356" s="6">
        <v>0</v>
      </c>
      <c r="V356" s="9">
        <v>0</v>
      </c>
      <c r="W356" s="6">
        <v>0</v>
      </c>
      <c r="X356" s="23">
        <v>11.331839293338165</v>
      </c>
      <c r="Y356" s="6">
        <v>0</v>
      </c>
      <c r="Z356" s="27">
        <v>1.6956238737775484</v>
      </c>
      <c r="AA356" s="6">
        <v>0</v>
      </c>
      <c r="AB356" s="51"/>
      <c r="AC356" s="6"/>
      <c r="AD356" s="34">
        <v>1.7490447217171721E-3</v>
      </c>
      <c r="AE356" s="6">
        <v>0</v>
      </c>
      <c r="AF356" s="32">
        <v>0.97069153277380538</v>
      </c>
      <c r="AG356" s="6">
        <v>0</v>
      </c>
      <c r="AH356" s="9">
        <v>18.152240193249082</v>
      </c>
      <c r="AI356" s="6">
        <v>0</v>
      </c>
    </row>
    <row r="357" spans="1:35">
      <c r="A357" s="1" t="s">
        <v>28</v>
      </c>
      <c r="B357" s="1" t="s">
        <v>56</v>
      </c>
      <c r="C357" s="1" t="s">
        <v>57</v>
      </c>
      <c r="D357" s="10">
        <v>0.17916666666666667</v>
      </c>
      <c r="E357" s="3">
        <f t="shared" si="46"/>
        <v>-170.00116666666668</v>
      </c>
      <c r="F357" s="3">
        <f t="shared" si="47"/>
        <v>-45.002000000000002</v>
      </c>
      <c r="G357" s="1">
        <v>5165</v>
      </c>
      <c r="H357" s="11">
        <v>989.70204479999995</v>
      </c>
      <c r="I357" s="1">
        <v>0</v>
      </c>
      <c r="J357" s="14">
        <v>5.6214899999999997</v>
      </c>
      <c r="K357" s="6">
        <v>0</v>
      </c>
      <c r="L357" s="18">
        <v>34.382683282419343</v>
      </c>
      <c r="M357" s="6">
        <v>0</v>
      </c>
      <c r="N357" s="7">
        <v>27.112160811179137</v>
      </c>
      <c r="O357" s="6">
        <v>0</v>
      </c>
      <c r="P357" s="27">
        <v>4.696958042763157</v>
      </c>
      <c r="Q357" s="6">
        <v>0</v>
      </c>
      <c r="R357" s="48">
        <v>103.38205793915466</v>
      </c>
      <c r="S357" s="6">
        <v>0</v>
      </c>
      <c r="T357" s="5">
        <v>29.008941697253643</v>
      </c>
      <c r="U357" s="6">
        <v>0</v>
      </c>
      <c r="V357" s="9">
        <v>0</v>
      </c>
      <c r="W357" s="6">
        <v>0</v>
      </c>
      <c r="X357" s="23">
        <v>21.746908458311282</v>
      </c>
      <c r="Y357" s="6">
        <v>0</v>
      </c>
      <c r="Z357" s="27">
        <v>1.9497980866130444</v>
      </c>
      <c r="AA357" s="6">
        <v>0</v>
      </c>
      <c r="AB357" s="51"/>
      <c r="AC357" s="6"/>
      <c r="AD357" s="34">
        <v>9.094517282828285E-4</v>
      </c>
      <c r="AE357" s="6">
        <v>0</v>
      </c>
      <c r="AF357" s="32">
        <v>0.75319512083112206</v>
      </c>
      <c r="AG357" s="6">
        <v>0</v>
      </c>
      <c r="AH357" s="9">
        <v>9.8821873162497518</v>
      </c>
      <c r="AI357" s="6">
        <v>0</v>
      </c>
    </row>
    <row r="358" spans="1:35">
      <c r="A358" s="1" t="s">
        <v>28</v>
      </c>
      <c r="B358" s="1" t="s">
        <v>56</v>
      </c>
      <c r="C358" s="1" t="s">
        <v>57</v>
      </c>
      <c r="D358" s="10">
        <v>0.17916666666666667</v>
      </c>
      <c r="E358" s="3">
        <f t="shared" si="46"/>
        <v>-170.00116666666668</v>
      </c>
      <c r="F358" s="3">
        <f t="shared" si="47"/>
        <v>-45.002000000000002</v>
      </c>
      <c r="G358" s="1">
        <v>5165</v>
      </c>
      <c r="H358" s="11">
        <v>1236.222794</v>
      </c>
      <c r="I358" s="1">
        <v>0</v>
      </c>
      <c r="J358" s="14">
        <v>4.0063500000000003</v>
      </c>
      <c r="K358" s="6">
        <v>0</v>
      </c>
      <c r="L358" s="18">
        <v>34.371624269242702</v>
      </c>
      <c r="M358" s="6">
        <v>0</v>
      </c>
      <c r="N358" s="7">
        <v>27.285730012373278</v>
      </c>
      <c r="O358" s="6">
        <v>0</v>
      </c>
      <c r="P358" s="27">
        <v>4.5516731249999998</v>
      </c>
      <c r="Q358" s="6">
        <v>0</v>
      </c>
      <c r="R358" s="48">
        <v>122.3835568445792</v>
      </c>
      <c r="S358" s="6">
        <v>0</v>
      </c>
      <c r="T358" s="5">
        <v>32.432904413797381</v>
      </c>
      <c r="U358" s="6">
        <v>0</v>
      </c>
      <c r="V358" s="9">
        <v>0</v>
      </c>
      <c r="W358" s="6">
        <v>0</v>
      </c>
      <c r="X358" s="23">
        <v>39.922823135583414</v>
      </c>
      <c r="Y358" s="6">
        <v>0</v>
      </c>
      <c r="Z358" s="27">
        <v>2.2137198200578392</v>
      </c>
      <c r="AA358" s="6">
        <v>0</v>
      </c>
      <c r="AB358" s="51"/>
      <c r="AC358" s="6"/>
      <c r="AD358" s="34"/>
      <c r="AE358" s="6"/>
      <c r="AG358" s="6"/>
      <c r="AI358" s="6"/>
    </row>
    <row r="359" spans="1:35">
      <c r="A359" s="1" t="s">
        <v>28</v>
      </c>
      <c r="B359" s="1" t="s">
        <v>56</v>
      </c>
      <c r="C359" s="1" t="s">
        <v>57</v>
      </c>
      <c r="D359" s="10">
        <v>0.17916666666666667</v>
      </c>
      <c r="E359" s="3">
        <f t="shared" si="46"/>
        <v>-170.00116666666668</v>
      </c>
      <c r="F359" s="3">
        <f t="shared" si="47"/>
        <v>-45.002000000000002</v>
      </c>
      <c r="G359" s="1">
        <v>5165</v>
      </c>
      <c r="H359" s="11">
        <v>1482.416428</v>
      </c>
      <c r="I359" s="1">
        <v>0</v>
      </c>
      <c r="J359" s="14">
        <v>3.1732</v>
      </c>
      <c r="K359" s="6">
        <v>0</v>
      </c>
      <c r="L359" s="18">
        <v>34.457412309077185</v>
      </c>
      <c r="M359" s="6">
        <v>0</v>
      </c>
      <c r="N359" s="7">
        <v>27.436024520290857</v>
      </c>
      <c r="O359" s="6">
        <v>0</v>
      </c>
      <c r="P359" s="27">
        <v>4.1187290131578944</v>
      </c>
      <c r="Q359" s="6">
        <v>0</v>
      </c>
      <c r="R359" s="48">
        <v>148.31639500597353</v>
      </c>
      <c r="S359" s="6">
        <v>0</v>
      </c>
      <c r="T359" s="5">
        <v>34.703121795164762</v>
      </c>
      <c r="U359" s="6">
        <v>0</v>
      </c>
      <c r="V359" s="9">
        <v>0</v>
      </c>
      <c r="W359" s="6">
        <v>0</v>
      </c>
      <c r="X359" s="23">
        <v>61.396481592779494</v>
      </c>
      <c r="Y359" s="6">
        <v>0</v>
      </c>
      <c r="Z359" s="27">
        <v>2.3722154836688207</v>
      </c>
      <c r="AA359" s="6">
        <v>0</v>
      </c>
      <c r="AB359" s="51"/>
      <c r="AC359" s="6"/>
      <c r="AD359" s="34">
        <v>3.8883074545454559E-4</v>
      </c>
      <c r="AE359" s="6">
        <v>0</v>
      </c>
      <c r="AF359" s="32">
        <v>0.50150080193275948</v>
      </c>
      <c r="AG359" s="6">
        <v>0</v>
      </c>
      <c r="AH359" s="9">
        <v>6.695463533745774</v>
      </c>
      <c r="AI359" s="6">
        <v>0</v>
      </c>
    </row>
    <row r="360" spans="1:35">
      <c r="A360" s="1" t="s">
        <v>28</v>
      </c>
      <c r="B360" s="1" t="s">
        <v>56</v>
      </c>
      <c r="C360" s="1" t="s">
        <v>57</v>
      </c>
      <c r="D360" s="10">
        <v>0.17916666666666667</v>
      </c>
      <c r="E360" s="3">
        <f t="shared" si="46"/>
        <v>-170.00116666666668</v>
      </c>
      <c r="F360" s="3">
        <f t="shared" si="47"/>
        <v>-45.002000000000002</v>
      </c>
      <c r="G360" s="1">
        <v>5165</v>
      </c>
      <c r="H360" s="11">
        <v>1728.877352</v>
      </c>
      <c r="I360" s="1">
        <v>0</v>
      </c>
      <c r="J360" s="14">
        <v>2.6982200000000001</v>
      </c>
      <c r="K360" s="6">
        <v>0</v>
      </c>
      <c r="L360" s="18">
        <v>34.545186839588659</v>
      </c>
      <c r="M360" s="6">
        <v>0</v>
      </c>
      <c r="N360" s="7">
        <v>27.549132358596125</v>
      </c>
      <c r="O360" s="6">
        <v>0</v>
      </c>
      <c r="P360" s="27">
        <v>3.8836592516447364</v>
      </c>
      <c r="Q360" s="6">
        <v>0</v>
      </c>
      <c r="R360" s="48">
        <v>162.5970300039746</v>
      </c>
      <c r="S360" s="6">
        <v>0</v>
      </c>
      <c r="T360" s="5">
        <v>35.318211377641155</v>
      </c>
      <c r="U360" s="6">
        <v>0</v>
      </c>
      <c r="V360" s="9">
        <v>0</v>
      </c>
      <c r="W360" s="6">
        <v>0</v>
      </c>
      <c r="X360" s="23">
        <v>77.351961704042182</v>
      </c>
      <c r="Y360" s="6">
        <v>0</v>
      </c>
      <c r="Z360" s="27">
        <v>2.4004251219328685</v>
      </c>
      <c r="AA360" s="6">
        <v>0</v>
      </c>
      <c r="AB360" s="51"/>
      <c r="AC360" s="6"/>
      <c r="AD360" s="34"/>
      <c r="AE360" s="6"/>
      <c r="AG360" s="6"/>
      <c r="AI360" s="6"/>
    </row>
    <row r="361" spans="1:35">
      <c r="A361" s="1" t="s">
        <v>28</v>
      </c>
      <c r="B361" s="1" t="s">
        <v>56</v>
      </c>
      <c r="C361" s="1" t="s">
        <v>57</v>
      </c>
      <c r="D361" s="10">
        <v>0.17916666666666667</v>
      </c>
      <c r="E361" s="3">
        <f t="shared" si="46"/>
        <v>-170.00116666666668</v>
      </c>
      <c r="F361" s="3">
        <f t="shared" si="47"/>
        <v>-45.002000000000002</v>
      </c>
      <c r="G361" s="1">
        <v>5165</v>
      </c>
      <c r="H361" s="11">
        <v>1974.7833450000001</v>
      </c>
      <c r="I361" s="1">
        <v>0</v>
      </c>
      <c r="J361" s="14">
        <v>2.37765</v>
      </c>
      <c r="K361" s="6">
        <v>0</v>
      </c>
      <c r="L361" s="18">
        <v>34.612274974069059</v>
      </c>
      <c r="M361" s="6">
        <v>0</v>
      </c>
      <c r="N361" s="7">
        <v>27.630294683800457</v>
      </c>
      <c r="O361" s="6">
        <v>0</v>
      </c>
      <c r="P361" s="27">
        <v>3.8490826973684209</v>
      </c>
      <c r="Q361" s="6">
        <v>0</v>
      </c>
      <c r="R361" s="48">
        <v>166.72271932054895</v>
      </c>
      <c r="S361" s="6">
        <v>0</v>
      </c>
      <c r="T361" s="5">
        <v>35.376229965912898</v>
      </c>
      <c r="U361" s="6">
        <v>0</v>
      </c>
      <c r="V361" s="9">
        <v>0</v>
      </c>
      <c r="W361" s="6">
        <v>0</v>
      </c>
      <c r="X361" s="23">
        <v>88.543923176103235</v>
      </c>
      <c r="Y361" s="6">
        <v>0</v>
      </c>
      <c r="Z361" s="27">
        <v>2.4135929612756297</v>
      </c>
      <c r="AA361" s="6">
        <v>0</v>
      </c>
      <c r="AB361" s="51"/>
      <c r="AC361" s="6"/>
      <c r="AD361" s="34"/>
      <c r="AE361" s="6"/>
      <c r="AF361" s="32">
        <v>0.46113228660652311</v>
      </c>
      <c r="AG361" s="6">
        <v>0</v>
      </c>
      <c r="AH361" s="9">
        <v>6.658471171893388</v>
      </c>
      <c r="AI361" s="6">
        <v>0</v>
      </c>
    </row>
    <row r="362" spans="1:35">
      <c r="A362" s="1" t="s">
        <v>28</v>
      </c>
      <c r="B362" s="1" t="s">
        <v>56</v>
      </c>
      <c r="C362" s="1" t="s">
        <v>57</v>
      </c>
      <c r="D362" s="10">
        <v>0.17916666666666667</v>
      </c>
      <c r="E362" s="3">
        <f t="shared" si="46"/>
        <v>-170.00116666666668</v>
      </c>
      <c r="F362" s="3">
        <f t="shared" si="47"/>
        <v>-45.002000000000002</v>
      </c>
      <c r="G362" s="1">
        <v>5165</v>
      </c>
      <c r="H362" s="11">
        <v>2220.8607059999999</v>
      </c>
      <c r="I362" s="1">
        <v>0</v>
      </c>
      <c r="J362" s="14">
        <v>2.15055</v>
      </c>
      <c r="K362" s="6">
        <v>0</v>
      </c>
      <c r="L362" s="18">
        <v>34.673712796381132</v>
      </c>
      <c r="M362" s="6">
        <v>0</v>
      </c>
      <c r="N362" s="7">
        <v>27.698225385555361</v>
      </c>
      <c r="O362" s="6">
        <v>0</v>
      </c>
      <c r="P362" s="27">
        <v>4.0285530592105259</v>
      </c>
      <c r="Q362" s="6">
        <v>0</v>
      </c>
      <c r="R362" s="48">
        <v>160.52989089095095</v>
      </c>
      <c r="S362" s="6">
        <v>0</v>
      </c>
      <c r="T362" s="5">
        <v>34.030168275685512</v>
      </c>
      <c r="U362" s="6">
        <v>0</v>
      </c>
      <c r="V362" s="9">
        <v>0</v>
      </c>
      <c r="W362" s="6">
        <v>0</v>
      </c>
      <c r="X362" s="23">
        <v>85.665355830968309</v>
      </c>
      <c r="Y362" s="6">
        <v>0</v>
      </c>
      <c r="Z362" s="27">
        <v>2.286767835099468</v>
      </c>
      <c r="AA362" s="6">
        <v>0</v>
      </c>
      <c r="AB362" s="51"/>
      <c r="AC362" s="6"/>
      <c r="AD362" s="34"/>
      <c r="AE362" s="6"/>
      <c r="AG362" s="6"/>
      <c r="AI362" s="6"/>
    </row>
    <row r="363" spans="1:35">
      <c r="A363" s="1" t="s">
        <v>28</v>
      </c>
      <c r="B363" s="1" t="s">
        <v>56</v>
      </c>
      <c r="C363" s="1" t="s">
        <v>57</v>
      </c>
      <c r="D363" s="10">
        <v>0.17916666666666667</v>
      </c>
      <c r="E363" s="3">
        <f t="shared" si="46"/>
        <v>-170.00116666666668</v>
      </c>
      <c r="F363" s="3">
        <f t="shared" si="47"/>
        <v>-45.002000000000002</v>
      </c>
      <c r="G363" s="1">
        <v>5165</v>
      </c>
      <c r="H363" s="11">
        <v>2465.575797</v>
      </c>
      <c r="I363" s="1">
        <v>0</v>
      </c>
      <c r="J363" s="14"/>
      <c r="K363" s="6"/>
      <c r="L363" s="16"/>
      <c r="M363" s="6"/>
      <c r="N363" s="7"/>
      <c r="O363" s="6"/>
      <c r="P363" s="28"/>
      <c r="Q363" s="6">
        <v>0</v>
      </c>
      <c r="R363" s="48"/>
      <c r="S363" s="6">
        <v>0</v>
      </c>
      <c r="T363" s="5"/>
      <c r="U363" s="6"/>
      <c r="W363" s="6"/>
      <c r="X363" s="24"/>
      <c r="Y363" s="6"/>
      <c r="Z363" s="28"/>
      <c r="AA363" s="6"/>
      <c r="AB363" s="51"/>
      <c r="AC363" s="6"/>
      <c r="AD363" s="34"/>
      <c r="AE363" s="6"/>
      <c r="AG363" s="6"/>
      <c r="AI363" s="6"/>
    </row>
    <row r="364" spans="1:35">
      <c r="A364" s="1" t="s">
        <v>28</v>
      </c>
      <c r="B364" s="1" t="s">
        <v>56</v>
      </c>
      <c r="C364" s="1" t="s">
        <v>57</v>
      </c>
      <c r="D364" s="10">
        <v>0.17916666666666667</v>
      </c>
      <c r="E364" s="3">
        <f t="shared" si="46"/>
        <v>-170.00116666666668</v>
      </c>
      <c r="F364" s="3">
        <f t="shared" si="47"/>
        <v>-45.002000000000002</v>
      </c>
      <c r="G364" s="1">
        <v>5165</v>
      </c>
      <c r="H364" s="11">
        <v>2710.1886549999999</v>
      </c>
      <c r="I364" s="1">
        <v>0</v>
      </c>
      <c r="J364" s="14">
        <v>1.8078099999999999</v>
      </c>
      <c r="K364" s="6">
        <v>0</v>
      </c>
      <c r="L364" s="18">
        <v>34.732482564046592</v>
      </c>
      <c r="M364" s="6">
        <v>0</v>
      </c>
      <c r="N364" s="7">
        <v>27.772436765465045</v>
      </c>
      <c r="O364" s="6">
        <v>0</v>
      </c>
      <c r="P364" s="27">
        <v>4.3320522532894739</v>
      </c>
      <c r="Q364" s="6">
        <v>0</v>
      </c>
      <c r="R364" s="48">
        <v>149.83904730763459</v>
      </c>
      <c r="S364" s="6">
        <v>0</v>
      </c>
      <c r="T364" s="5">
        <v>32.507880106993845</v>
      </c>
      <c r="U364" s="6">
        <v>0</v>
      </c>
      <c r="V364" s="9">
        <v>0</v>
      </c>
      <c r="W364" s="6">
        <v>0</v>
      </c>
      <c r="X364" s="23">
        <v>90.394741162110719</v>
      </c>
      <c r="Y364" s="6">
        <v>0</v>
      </c>
      <c r="Z364" s="27">
        <v>2.1900528069279424</v>
      </c>
      <c r="AA364" s="6">
        <v>0</v>
      </c>
      <c r="AB364" s="51"/>
      <c r="AC364" s="6"/>
      <c r="AD364" s="34"/>
      <c r="AE364" s="6"/>
      <c r="AG364" s="6"/>
      <c r="AI364" s="6"/>
    </row>
    <row r="365" spans="1:35">
      <c r="A365" s="1" t="s">
        <v>28</v>
      </c>
      <c r="B365" s="1" t="s">
        <v>56</v>
      </c>
      <c r="C365" s="1" t="s">
        <v>57</v>
      </c>
      <c r="D365" s="10">
        <v>0.17916666666666667</v>
      </c>
      <c r="E365" s="3">
        <f t="shared" si="46"/>
        <v>-170.00116666666668</v>
      </c>
      <c r="F365" s="3">
        <f t="shared" si="47"/>
        <v>-45.002000000000002</v>
      </c>
      <c r="G365" s="1">
        <v>5165</v>
      </c>
      <c r="H365" s="11">
        <v>2955.0557269999999</v>
      </c>
      <c r="I365" s="1">
        <v>0</v>
      </c>
      <c r="J365" s="14">
        <v>1.5840399999999999</v>
      </c>
      <c r="K365" s="6">
        <v>0</v>
      </c>
      <c r="L365" s="18">
        <v>34.738207471972288</v>
      </c>
      <c r="M365" s="6">
        <v>0</v>
      </c>
      <c r="N365" s="7">
        <v>27.793942168910917</v>
      </c>
      <c r="O365" s="6">
        <v>0</v>
      </c>
      <c r="P365" s="27">
        <v>4.4080692434210533</v>
      </c>
      <c r="Q365" s="6">
        <v>0</v>
      </c>
      <c r="R365" s="48">
        <v>148.41098222778444</v>
      </c>
      <c r="S365" s="6">
        <v>0</v>
      </c>
      <c r="T365" s="5">
        <v>32.389646259086803</v>
      </c>
      <c r="U365" s="6">
        <v>0</v>
      </c>
      <c r="V365" s="9">
        <v>0</v>
      </c>
      <c r="W365" s="6">
        <v>0</v>
      </c>
      <c r="X365" s="23">
        <v>96.522916653311199</v>
      </c>
      <c r="Y365" s="6">
        <v>0</v>
      </c>
      <c r="Z365" s="27">
        <v>2.178335193511272</v>
      </c>
      <c r="AA365" s="6">
        <v>0</v>
      </c>
      <c r="AB365" s="51"/>
      <c r="AC365" s="6"/>
      <c r="AD365" s="34">
        <v>2.5000508939393938E-4</v>
      </c>
      <c r="AE365" s="6">
        <v>0</v>
      </c>
      <c r="AF365" s="32">
        <v>0.31912727383465977</v>
      </c>
      <c r="AG365" s="6">
        <v>0</v>
      </c>
      <c r="AH365" s="9">
        <v>6.760998726287804</v>
      </c>
      <c r="AI365" s="6">
        <v>0</v>
      </c>
    </row>
    <row r="366" spans="1:35">
      <c r="A366" s="1" t="s">
        <v>28</v>
      </c>
      <c r="B366" s="1" t="s">
        <v>56</v>
      </c>
      <c r="C366" s="1" t="s">
        <v>57</v>
      </c>
      <c r="D366" s="10">
        <v>0.17916666666666667</v>
      </c>
      <c r="E366" s="3">
        <f t="shared" si="46"/>
        <v>-170.00116666666668</v>
      </c>
      <c r="F366" s="3">
        <f t="shared" si="47"/>
        <v>-45.002000000000002</v>
      </c>
      <c r="G366" s="1">
        <v>5165</v>
      </c>
      <c r="H366" s="11">
        <v>3199.0507809999999</v>
      </c>
      <c r="I366" s="1">
        <v>0</v>
      </c>
      <c r="J366" s="14">
        <v>1.3777299999999999</v>
      </c>
      <c r="K366" s="6">
        <v>0</v>
      </c>
      <c r="L366" s="18">
        <v>34.737087369967028</v>
      </c>
      <c r="M366" s="6">
        <v>0</v>
      </c>
      <c r="N366" s="7">
        <v>27.808064972526154</v>
      </c>
      <c r="O366" s="6">
        <v>0</v>
      </c>
      <c r="P366" s="27">
        <v>4.5106761513157894</v>
      </c>
      <c r="Q366" s="6">
        <v>0</v>
      </c>
      <c r="R366" s="48">
        <v>145.67509751826265</v>
      </c>
      <c r="S366" s="6">
        <v>0</v>
      </c>
      <c r="T366" s="5">
        <v>32.340207619389631</v>
      </c>
      <c r="U366" s="6">
        <v>0</v>
      </c>
      <c r="V366" s="9">
        <v>0</v>
      </c>
      <c r="W366" s="6">
        <v>0</v>
      </c>
      <c r="X366" s="23">
        <v>101.81206303895792</v>
      </c>
      <c r="Y366" s="6">
        <v>0</v>
      </c>
      <c r="Z366" s="27">
        <v>2.1718110613810753</v>
      </c>
      <c r="AA366" s="6">
        <v>0</v>
      </c>
      <c r="AB366" s="51"/>
      <c r="AC366" s="6"/>
      <c r="AD366" s="34"/>
      <c r="AE366" s="6"/>
      <c r="AG366" s="6"/>
      <c r="AI366" s="6"/>
    </row>
    <row r="367" spans="1:35">
      <c r="A367" s="1" t="s">
        <v>28</v>
      </c>
      <c r="B367" s="1" t="s">
        <v>56</v>
      </c>
      <c r="C367" s="1" t="s">
        <v>57</v>
      </c>
      <c r="D367" s="10">
        <v>0.17916666666666667</v>
      </c>
      <c r="E367" s="3">
        <f t="shared" si="46"/>
        <v>-170.00116666666668</v>
      </c>
      <c r="F367" s="3">
        <f t="shared" si="47"/>
        <v>-45.002000000000002</v>
      </c>
      <c r="G367" s="1">
        <v>5165</v>
      </c>
      <c r="H367" s="11">
        <v>3443.56061</v>
      </c>
      <c r="I367" s="1">
        <v>0</v>
      </c>
      <c r="J367" s="14">
        <v>1.14575</v>
      </c>
      <c r="K367" s="6">
        <v>0</v>
      </c>
      <c r="L367" s="18">
        <v>34.731078027876457</v>
      </c>
      <c r="M367" s="6">
        <v>0</v>
      </c>
      <c r="N367" s="7">
        <v>27.819464598059312</v>
      </c>
      <c r="O367" s="6">
        <v>0</v>
      </c>
      <c r="P367" s="27">
        <v>4.5787532319078954</v>
      </c>
      <c r="Q367" s="6">
        <v>0</v>
      </c>
      <c r="R367" s="48">
        <v>144.74214391855037</v>
      </c>
      <c r="S367" s="6">
        <v>0</v>
      </c>
      <c r="T367" s="5">
        <v>32.487030590095657</v>
      </c>
      <c r="U367" s="6">
        <v>0</v>
      </c>
      <c r="V367" s="9">
        <v>0</v>
      </c>
      <c r="W367" s="6">
        <v>0</v>
      </c>
      <c r="X367" s="23">
        <v>107.75598932880979</v>
      </c>
      <c r="Y367" s="6">
        <v>0</v>
      </c>
      <c r="Z367" s="27">
        <v>2.1817734974424554</v>
      </c>
      <c r="AA367" s="6">
        <v>0</v>
      </c>
      <c r="AB367" s="51"/>
      <c r="AC367" s="6"/>
      <c r="AD367" s="34">
        <v>3.3363739040404044E-4</v>
      </c>
      <c r="AE367" s="6">
        <v>0</v>
      </c>
      <c r="AF367" s="32">
        <v>0.28443723099723894</v>
      </c>
      <c r="AG367" s="6">
        <v>0</v>
      </c>
      <c r="AI367" s="6"/>
    </row>
    <row r="368" spans="1:35">
      <c r="A368" s="1" t="s">
        <v>28</v>
      </c>
      <c r="B368" s="1" t="s">
        <v>56</v>
      </c>
      <c r="C368" s="1" t="s">
        <v>57</v>
      </c>
      <c r="D368" s="10">
        <v>0.17916666666666667</v>
      </c>
      <c r="E368" s="3">
        <f t="shared" si="46"/>
        <v>-170.00116666666668</v>
      </c>
      <c r="F368" s="3">
        <f t="shared" si="47"/>
        <v>-45.002000000000002</v>
      </c>
      <c r="G368" s="1">
        <v>5165</v>
      </c>
      <c r="H368" s="11">
        <v>3686.9829730000001</v>
      </c>
      <c r="I368" s="1">
        <v>0</v>
      </c>
      <c r="J368" s="14">
        <v>0.96523700000000001</v>
      </c>
      <c r="K368" s="6">
        <v>0</v>
      </c>
      <c r="L368" s="18">
        <v>34.725833317482618</v>
      </c>
      <c r="M368" s="6">
        <v>0</v>
      </c>
      <c r="N368" s="7">
        <v>27.827385085742208</v>
      </c>
      <c r="O368" s="6">
        <v>0</v>
      </c>
      <c r="P368" s="27">
        <v>4.6341718914473686</v>
      </c>
      <c r="Q368" s="6">
        <v>0</v>
      </c>
      <c r="R368" s="48">
        <v>143.92379848612632</v>
      </c>
      <c r="S368" s="6">
        <v>0</v>
      </c>
      <c r="T368" s="5">
        <v>32.938699307863395</v>
      </c>
      <c r="U368" s="6">
        <v>0</v>
      </c>
      <c r="V368" s="9">
        <v>0</v>
      </c>
      <c r="W368" s="6">
        <v>0</v>
      </c>
      <c r="X368" s="23">
        <v>112.10053548164964</v>
      </c>
      <c r="Y368" s="6">
        <v>0</v>
      </c>
      <c r="Z368" s="27">
        <v>2.2199382537885244</v>
      </c>
      <c r="AA368" s="6">
        <v>0</v>
      </c>
      <c r="AB368" s="51"/>
      <c r="AC368" s="6"/>
      <c r="AD368" s="34"/>
      <c r="AE368" s="6"/>
      <c r="AG368" s="6"/>
      <c r="AI368" s="6"/>
    </row>
    <row r="369" spans="1:35">
      <c r="A369" s="1" t="s">
        <v>28</v>
      </c>
      <c r="B369" s="1" t="s">
        <v>56</v>
      </c>
      <c r="C369" s="1" t="s">
        <v>57</v>
      </c>
      <c r="D369" s="10">
        <v>0.17916666666666667</v>
      </c>
      <c r="E369" s="3">
        <f t="shared" si="46"/>
        <v>-170.00116666666668</v>
      </c>
      <c r="F369" s="3">
        <f t="shared" si="47"/>
        <v>-45.002000000000002</v>
      </c>
      <c r="G369" s="1">
        <v>5165</v>
      </c>
      <c r="H369" s="11">
        <v>3930.699353</v>
      </c>
      <c r="I369" s="1">
        <v>0</v>
      </c>
      <c r="J369" s="14">
        <v>0.79597499999999999</v>
      </c>
      <c r="K369" s="6">
        <v>0</v>
      </c>
      <c r="L369" s="18">
        <v>34.720144276688842</v>
      </c>
      <c r="M369" s="6">
        <v>0</v>
      </c>
      <c r="N369" s="7">
        <v>27.8337964711734</v>
      </c>
      <c r="O369" s="6">
        <v>0</v>
      </c>
      <c r="P369" s="27">
        <v>4.7131021134868423</v>
      </c>
      <c r="Q369" s="6">
        <v>0</v>
      </c>
      <c r="R369" s="48">
        <v>141.9669020411398</v>
      </c>
      <c r="S369" s="6">
        <v>0</v>
      </c>
      <c r="T369" s="5">
        <v>33.126771387165952</v>
      </c>
      <c r="U369" s="6">
        <v>0</v>
      </c>
      <c r="V369" s="9">
        <v>0</v>
      </c>
      <c r="W369" s="6">
        <v>0</v>
      </c>
      <c r="X369" s="23">
        <v>117.54121795344398</v>
      </c>
      <c r="Y369" s="6">
        <v>0</v>
      </c>
      <c r="Z369" s="27">
        <v>2.2199382537885231</v>
      </c>
      <c r="AA369" s="6">
        <v>0</v>
      </c>
      <c r="AB369" s="51"/>
      <c r="AC369" s="6"/>
      <c r="AD369" s="34">
        <v>3.8655166616161611E-4</v>
      </c>
      <c r="AE369" s="6">
        <v>0</v>
      </c>
      <c r="AF369" s="32">
        <v>0.20132897007471176</v>
      </c>
      <c r="AG369" s="6">
        <v>0</v>
      </c>
      <c r="AH369" s="9">
        <v>6.0056426622799659</v>
      </c>
      <c r="AI369" s="6">
        <v>0</v>
      </c>
    </row>
    <row r="370" spans="1:35">
      <c r="A370" s="1" t="s">
        <v>28</v>
      </c>
      <c r="B370" s="1" t="s">
        <v>56</v>
      </c>
      <c r="C370" s="1" t="s">
        <v>57</v>
      </c>
      <c r="D370" s="10">
        <v>0.17916666666666667</v>
      </c>
      <c r="E370" s="3">
        <f t="shared" si="46"/>
        <v>-170.00116666666668</v>
      </c>
      <c r="F370" s="3">
        <f t="shared" si="47"/>
        <v>-45.002000000000002</v>
      </c>
      <c r="G370" s="1">
        <v>5165</v>
      </c>
      <c r="H370" s="11">
        <v>4174.3158999999996</v>
      </c>
      <c r="I370" s="1">
        <v>0</v>
      </c>
      <c r="J370" s="14">
        <v>0.669964</v>
      </c>
      <c r="K370" s="6">
        <v>0</v>
      </c>
      <c r="L370" s="18">
        <v>34.71328206036349</v>
      </c>
      <c r="M370" s="6">
        <v>0</v>
      </c>
      <c r="N370" s="7">
        <v>27.836204271896349</v>
      </c>
      <c r="O370" s="6">
        <v>0</v>
      </c>
      <c r="P370" s="27">
        <v>4.7528787828947365</v>
      </c>
      <c r="Q370" s="6">
        <v>0</v>
      </c>
      <c r="R370" s="48">
        <v>141.37178744064249</v>
      </c>
      <c r="S370" s="6">
        <v>0</v>
      </c>
      <c r="T370" s="5">
        <v>33.283810415029428</v>
      </c>
      <c r="U370" s="6">
        <v>0</v>
      </c>
      <c r="V370" s="9">
        <v>0</v>
      </c>
      <c r="W370" s="6">
        <v>0</v>
      </c>
      <c r="X370" s="23">
        <v>121.18378217542016</v>
      </c>
      <c r="Y370" s="6">
        <v>0</v>
      </c>
      <c r="Z370" s="27">
        <v>2.2249274611526797</v>
      </c>
      <c r="AA370" s="6">
        <v>0</v>
      </c>
      <c r="AB370" s="51"/>
      <c r="AC370" s="6"/>
      <c r="AD370" s="34"/>
      <c r="AE370" s="6"/>
      <c r="AG370" s="6"/>
      <c r="AI370" s="6"/>
    </row>
    <row r="371" spans="1:35">
      <c r="A371" s="1" t="s">
        <v>28</v>
      </c>
      <c r="B371" s="1" t="s">
        <v>56</v>
      </c>
      <c r="C371" s="1" t="s">
        <v>57</v>
      </c>
      <c r="D371" s="10">
        <v>0.17916666666666667</v>
      </c>
      <c r="E371" s="3">
        <f t="shared" si="46"/>
        <v>-170.00116666666668</v>
      </c>
      <c r="F371" s="3">
        <f t="shared" si="47"/>
        <v>-45.002000000000002</v>
      </c>
      <c r="G371" s="1">
        <v>5165</v>
      </c>
      <c r="H371" s="11">
        <v>4416.9741270000004</v>
      </c>
      <c r="I371" s="1">
        <v>0</v>
      </c>
      <c r="J371" s="14">
        <v>0.61031899999999994</v>
      </c>
      <c r="K371" s="6">
        <v>0</v>
      </c>
      <c r="L371" s="18">
        <v>34.710526565373421</v>
      </c>
      <c r="M371" s="6">
        <v>0</v>
      </c>
      <c r="N371" s="7">
        <v>27.837665435958115</v>
      </c>
      <c r="O371" s="6">
        <v>0</v>
      </c>
      <c r="P371" s="27">
        <v>4.7698785197368423</v>
      </c>
      <c r="Q371" s="6">
        <v>0</v>
      </c>
      <c r="R371" s="48">
        <v>141.17289846695897</v>
      </c>
      <c r="S371" s="6">
        <v>0</v>
      </c>
      <c r="T371" s="5">
        <v>33.39432576372905</v>
      </c>
      <c r="U371" s="6">
        <v>0</v>
      </c>
      <c r="V371" s="9">
        <v>0</v>
      </c>
      <c r="W371" s="6">
        <v>0</v>
      </c>
      <c r="X371" s="23">
        <v>122.68006603157369</v>
      </c>
      <c r="Y371" s="6">
        <v>0</v>
      </c>
      <c r="Z371" s="27">
        <v>2.2498734979734509</v>
      </c>
      <c r="AA371" s="6">
        <v>0</v>
      </c>
      <c r="AB371" s="51"/>
      <c r="AC371" s="6"/>
      <c r="AD371" s="34">
        <v>2.8557854444444443E-4</v>
      </c>
      <c r="AE371" s="6">
        <v>0</v>
      </c>
      <c r="AF371" s="32">
        <v>0.20470821321260355</v>
      </c>
      <c r="AG371" s="6">
        <v>0</v>
      </c>
      <c r="AH371" s="9">
        <v>6.0642131415462064</v>
      </c>
      <c r="AI371" s="6">
        <v>0</v>
      </c>
    </row>
    <row r="372" spans="1:35">
      <c r="A372" s="1" t="s">
        <v>28</v>
      </c>
      <c r="B372" s="1" t="s">
        <v>56</v>
      </c>
      <c r="C372" s="1" t="s">
        <v>57</v>
      </c>
      <c r="D372" s="10">
        <v>0.17916666666666667</v>
      </c>
      <c r="E372" s="3">
        <f t="shared" si="46"/>
        <v>-170.00116666666668</v>
      </c>
      <c r="F372" s="3">
        <f t="shared" si="47"/>
        <v>-45.002000000000002</v>
      </c>
      <c r="G372" s="1">
        <v>5165</v>
      </c>
      <c r="H372" s="11">
        <v>4659.8078859999996</v>
      </c>
      <c r="I372" s="1">
        <v>0</v>
      </c>
      <c r="J372" s="14">
        <v>0.57601599999999997</v>
      </c>
      <c r="K372" s="6">
        <v>0</v>
      </c>
      <c r="L372" s="18">
        <v>34.708748844367911</v>
      </c>
      <c r="M372" s="6">
        <v>0</v>
      </c>
      <c r="N372" s="7">
        <v>27.838328415748947</v>
      </c>
      <c r="O372" s="6">
        <v>0</v>
      </c>
      <c r="P372" s="27">
        <v>4.7620363569078945</v>
      </c>
      <c r="Q372" s="6">
        <v>0</v>
      </c>
      <c r="R372" s="48">
        <v>141.84623816219394</v>
      </c>
      <c r="S372" s="6">
        <v>0</v>
      </c>
      <c r="T372" s="5">
        <v>33.4325038104055</v>
      </c>
      <c r="U372" s="6">
        <v>0</v>
      </c>
      <c r="V372" s="9">
        <v>0</v>
      </c>
      <c r="W372" s="6">
        <v>0</v>
      </c>
      <c r="X372" s="23">
        <v>123.57729778995315</v>
      </c>
      <c r="Y372" s="6">
        <v>0</v>
      </c>
      <c r="Z372" s="27">
        <v>2.2548627053376054</v>
      </c>
      <c r="AA372" s="6">
        <v>0</v>
      </c>
      <c r="AB372" s="51"/>
      <c r="AC372" s="6"/>
      <c r="AD372" s="34"/>
      <c r="AE372" s="6"/>
      <c r="AG372" s="6"/>
      <c r="AI372" s="6"/>
    </row>
    <row r="373" spans="1:35">
      <c r="A373" s="1" t="s">
        <v>28</v>
      </c>
      <c r="B373" s="1" t="s">
        <v>56</v>
      </c>
      <c r="C373" s="1" t="s">
        <v>57</v>
      </c>
      <c r="D373" s="10">
        <v>0.17916666666666667</v>
      </c>
      <c r="E373" s="3">
        <f t="shared" si="46"/>
        <v>-170.00116666666668</v>
      </c>
      <c r="F373" s="3">
        <f t="shared" si="47"/>
        <v>-45.002000000000002</v>
      </c>
      <c r="G373" s="1">
        <v>5165</v>
      </c>
      <c r="H373" s="11">
        <v>4902.1661320000003</v>
      </c>
      <c r="I373" s="1">
        <v>0</v>
      </c>
      <c r="J373" s="14">
        <v>0.55833600000000005</v>
      </c>
      <c r="K373" s="6">
        <v>0</v>
      </c>
      <c r="L373" s="18">
        <v>34.707948874443971</v>
      </c>
      <c r="M373" s="6">
        <v>0</v>
      </c>
      <c r="N373" s="7">
        <v>27.838757537615948</v>
      </c>
      <c r="O373" s="6">
        <v>0</v>
      </c>
      <c r="P373" s="27">
        <v>4.7731013240131581</v>
      </c>
      <c r="Q373" s="6">
        <v>0</v>
      </c>
      <c r="R373" s="48">
        <v>141.51878663506355</v>
      </c>
      <c r="S373" s="6">
        <v>0</v>
      </c>
      <c r="T373" s="5">
        <v>33.501663634622147</v>
      </c>
      <c r="U373" s="6">
        <v>0</v>
      </c>
      <c r="V373" s="9">
        <v>0</v>
      </c>
      <c r="W373" s="6">
        <v>0</v>
      </c>
      <c r="X373" s="23">
        <v>124.22487381671147</v>
      </c>
      <c r="Y373" s="6">
        <v>0</v>
      </c>
      <c r="Z373" s="27">
        <v>2.2598519127017602</v>
      </c>
      <c r="AA373" s="6">
        <v>0</v>
      </c>
      <c r="AB373" s="51"/>
      <c r="AC373" s="6"/>
      <c r="AD373" s="34">
        <v>2.9192033030303035E-4</v>
      </c>
      <c r="AE373" s="6">
        <v>0</v>
      </c>
      <c r="AF373" s="32">
        <v>0.24979998883384763</v>
      </c>
      <c r="AG373" s="6">
        <v>0</v>
      </c>
      <c r="AH373" s="9">
        <v>6.4586136714308902</v>
      </c>
      <c r="AI373" s="6">
        <v>0</v>
      </c>
    </row>
    <row r="374" spans="1:35">
      <c r="A374" s="1" t="s">
        <v>28</v>
      </c>
      <c r="B374" s="1" t="s">
        <v>56</v>
      </c>
      <c r="C374" s="1" t="s">
        <v>57</v>
      </c>
      <c r="D374" s="10">
        <v>0.17916666666666667</v>
      </c>
      <c r="E374" s="3">
        <f t="shared" si="46"/>
        <v>-170.00116666666668</v>
      </c>
      <c r="F374" s="3">
        <f t="shared" si="47"/>
        <v>-45.002000000000002</v>
      </c>
      <c r="G374" s="1">
        <v>5165</v>
      </c>
      <c r="H374" s="11">
        <v>5115.5664200000001</v>
      </c>
      <c r="I374" s="1">
        <v>0</v>
      </c>
      <c r="J374" s="14">
        <v>0.55114399999999997</v>
      </c>
      <c r="K374" s="6">
        <v>0</v>
      </c>
      <c r="L374" s="18">
        <v>34.710082133820734</v>
      </c>
      <c r="M374" s="6">
        <v>0</v>
      </c>
      <c r="N374" s="7">
        <v>27.840911849277063</v>
      </c>
      <c r="O374" s="6">
        <v>0</v>
      </c>
      <c r="P374" s="27">
        <v>4.7695545641447357</v>
      </c>
      <c r="Q374" s="6">
        <v>0</v>
      </c>
      <c r="R374" s="48">
        <v>141.73896790003738</v>
      </c>
      <c r="S374" s="6">
        <v>0</v>
      </c>
      <c r="T374" s="5">
        <v>33.519164951359642</v>
      </c>
      <c r="U374" s="6">
        <v>0</v>
      </c>
      <c r="V374" s="9">
        <v>0</v>
      </c>
      <c r="W374" s="6">
        <v>0</v>
      </c>
      <c r="X374" s="23">
        <v>125.02173481664535</v>
      </c>
      <c r="Y374" s="6">
        <v>0</v>
      </c>
      <c r="Z374" s="27">
        <v>2.2598519127017607</v>
      </c>
      <c r="AA374" s="6">
        <v>0</v>
      </c>
      <c r="AB374" s="51"/>
      <c r="AC374" s="6"/>
      <c r="AD374" s="34"/>
      <c r="AE374" s="6"/>
      <c r="AG374" s="6"/>
      <c r="AI374" s="6"/>
    </row>
    <row r="375" spans="1:35">
      <c r="A375" s="1" t="s">
        <v>28</v>
      </c>
      <c r="B375" s="1" t="s">
        <v>56</v>
      </c>
      <c r="C375" s="1" t="s">
        <v>57</v>
      </c>
      <c r="D375" s="10">
        <v>0.17916666666666667</v>
      </c>
      <c r="E375" s="3">
        <f t="shared" si="46"/>
        <v>-170.00116666666668</v>
      </c>
      <c r="F375" s="3">
        <f t="shared" si="47"/>
        <v>-45.002000000000002</v>
      </c>
      <c r="G375" s="1">
        <v>5165</v>
      </c>
      <c r="H375" s="11">
        <v>5164.2505289999999</v>
      </c>
      <c r="I375" s="1">
        <v>0</v>
      </c>
      <c r="J375" s="14">
        <v>0.55078400000000005</v>
      </c>
      <c r="K375" s="6">
        <v>0</v>
      </c>
      <c r="L375" s="18">
        <v>34.712019861744984</v>
      </c>
      <c r="M375" s="6">
        <v>0</v>
      </c>
      <c r="N375" s="7">
        <v>27.842494873875467</v>
      </c>
      <c r="O375" s="6">
        <v>0</v>
      </c>
      <c r="P375" s="27">
        <v>4.7584133881578943</v>
      </c>
      <c r="Q375" s="6">
        <v>0</v>
      </c>
      <c r="R375" s="48">
        <v>142.23501958021848</v>
      </c>
      <c r="S375" s="6">
        <v>0</v>
      </c>
      <c r="T375" s="5">
        <v>33.52633696387575</v>
      </c>
      <c r="U375" s="6">
        <v>0</v>
      </c>
      <c r="V375" s="9">
        <v>0</v>
      </c>
      <c r="W375" s="6">
        <v>0</v>
      </c>
      <c r="X375" s="23">
        <v>125.51918086809283</v>
      </c>
      <c r="Y375" s="6">
        <v>0</v>
      </c>
      <c r="Z375" s="27">
        <v>2.2548627053376062</v>
      </c>
      <c r="AA375" s="6">
        <v>0</v>
      </c>
      <c r="AB375" s="51"/>
      <c r="AC375" s="6"/>
      <c r="AD375" s="34">
        <v>5.2864730555555561E-4</v>
      </c>
      <c r="AE375" s="6">
        <v>0</v>
      </c>
      <c r="AF375" s="32">
        <v>0.32863704229089269</v>
      </c>
      <c r="AG375" s="6">
        <v>0</v>
      </c>
      <c r="AH375" s="9">
        <v>8.7542536949813243</v>
      </c>
      <c r="AI375" s="6">
        <v>0</v>
      </c>
    </row>
    <row r="376" spans="1:35">
      <c r="A376" s="1" t="s">
        <v>28</v>
      </c>
      <c r="B376" s="1" t="s">
        <v>58</v>
      </c>
      <c r="C376" s="1" t="s">
        <v>59</v>
      </c>
      <c r="D376" s="10">
        <v>0.4993055555555555</v>
      </c>
      <c r="E376" s="3">
        <f t="shared" ref="E376:E384" si="48">-(169+59.75/60)</f>
        <v>-169.99583333333334</v>
      </c>
      <c r="F376" s="3">
        <f t="shared" ref="F376:F384" si="49">-(39+59.73/60)</f>
        <v>-39.9955</v>
      </c>
      <c r="G376" s="1">
        <v>4635</v>
      </c>
      <c r="H376" s="11">
        <v>0</v>
      </c>
      <c r="I376" s="1">
        <v>0</v>
      </c>
      <c r="J376" s="5">
        <v>16.3</v>
      </c>
      <c r="K376" s="6">
        <v>0</v>
      </c>
      <c r="L376" s="18">
        <v>35.025437421905984</v>
      </c>
      <c r="M376" s="6">
        <v>0</v>
      </c>
      <c r="N376" s="7">
        <v>25.699011118128965</v>
      </c>
      <c r="O376" s="6">
        <v>0</v>
      </c>
      <c r="P376" s="27">
        <v>5.6297315893385989</v>
      </c>
      <c r="Q376" s="6">
        <v>0</v>
      </c>
      <c r="R376" s="48">
        <v>-3.9076617360084356</v>
      </c>
      <c r="S376" s="6">
        <v>0</v>
      </c>
      <c r="T376" s="5">
        <v>0</v>
      </c>
      <c r="U376" s="6">
        <v>0</v>
      </c>
      <c r="V376" s="9">
        <v>0</v>
      </c>
      <c r="W376" s="6">
        <v>0</v>
      </c>
      <c r="X376" s="23">
        <v>0</v>
      </c>
      <c r="Y376" s="6">
        <v>0</v>
      </c>
      <c r="Z376" s="27">
        <v>0.19354563234371128</v>
      </c>
      <c r="AA376" s="6">
        <v>0</v>
      </c>
      <c r="AB376" s="30">
        <v>0.107</v>
      </c>
      <c r="AC376" s="6">
        <v>0</v>
      </c>
      <c r="AD376" s="34">
        <v>0.95198132969696969</v>
      </c>
      <c r="AE376" s="6">
        <v>0</v>
      </c>
      <c r="AF376" s="32">
        <v>21.481183170440154</v>
      </c>
      <c r="AG376" s="6">
        <v>0</v>
      </c>
      <c r="AH376" s="9">
        <v>168.78265414182107</v>
      </c>
      <c r="AI376" s="6">
        <v>0</v>
      </c>
    </row>
    <row r="377" spans="1:35">
      <c r="A377" s="1" t="s">
        <v>28</v>
      </c>
      <c r="B377" s="1" t="s">
        <v>58</v>
      </c>
      <c r="C377" s="1" t="s">
        <v>59</v>
      </c>
      <c r="D377" s="10">
        <v>0.4993055555555555</v>
      </c>
      <c r="E377" s="3">
        <f t="shared" si="48"/>
        <v>-169.99583333333334</v>
      </c>
      <c r="F377" s="3">
        <f t="shared" si="49"/>
        <v>-39.9955</v>
      </c>
      <c r="G377" s="1">
        <v>4635</v>
      </c>
      <c r="H377" s="11">
        <v>9.7713244410000009</v>
      </c>
      <c r="I377" s="1">
        <v>0</v>
      </c>
      <c r="J377" s="14">
        <v>16.398399999999999</v>
      </c>
      <c r="K377" s="6">
        <v>0</v>
      </c>
      <c r="L377" s="18">
        <v>35.020800000000001</v>
      </c>
      <c r="M377" s="6">
        <v>0</v>
      </c>
      <c r="N377" s="7">
        <v>25.672620584267406</v>
      </c>
      <c r="O377" s="6">
        <v>0</v>
      </c>
      <c r="P377" s="27">
        <v>5.594888129318857</v>
      </c>
      <c r="Q377" s="6">
        <v>0</v>
      </c>
      <c r="R377" s="48">
        <v>-2.8229862298560136</v>
      </c>
      <c r="S377" s="6">
        <v>0</v>
      </c>
      <c r="T377" s="5">
        <v>0</v>
      </c>
      <c r="U377" s="6">
        <v>0</v>
      </c>
      <c r="V377" s="9">
        <v>0</v>
      </c>
      <c r="W377" s="6">
        <v>0</v>
      </c>
      <c r="X377" s="23">
        <v>0</v>
      </c>
      <c r="Y377" s="6">
        <v>0</v>
      </c>
      <c r="Z377" s="27">
        <v>0.18259581146222065</v>
      </c>
      <c r="AA377" s="6">
        <v>0</v>
      </c>
      <c r="AB377" s="30">
        <v>0.128</v>
      </c>
      <c r="AC377" s="6">
        <v>0</v>
      </c>
      <c r="AD377" s="34">
        <v>1.0098009768161618</v>
      </c>
      <c r="AE377" s="6">
        <v>0</v>
      </c>
      <c r="AF377" s="32">
        <v>24.388027503276177</v>
      </c>
      <c r="AG377" s="6">
        <v>0</v>
      </c>
      <c r="AH377" s="9">
        <v>151.9378258226256</v>
      </c>
      <c r="AI377" s="6">
        <v>0</v>
      </c>
    </row>
    <row r="378" spans="1:35">
      <c r="A378" s="1" t="s">
        <v>28</v>
      </c>
      <c r="B378" s="1" t="s">
        <v>58</v>
      </c>
      <c r="C378" s="1" t="s">
        <v>59</v>
      </c>
      <c r="D378" s="10">
        <v>0.4993055555555555</v>
      </c>
      <c r="E378" s="3">
        <f t="shared" si="48"/>
        <v>-169.99583333333334</v>
      </c>
      <c r="F378" s="3">
        <f t="shared" si="49"/>
        <v>-39.9955</v>
      </c>
      <c r="G378" s="1">
        <v>4635</v>
      </c>
      <c r="H378" s="11">
        <v>19.831917149999999</v>
      </c>
      <c r="I378" s="1">
        <v>0</v>
      </c>
      <c r="J378" s="14">
        <v>16.3918</v>
      </c>
      <c r="K378" s="6">
        <v>0</v>
      </c>
      <c r="L378" s="18">
        <v>35.01899324438628</v>
      </c>
      <c r="M378" s="6">
        <v>0</v>
      </c>
      <c r="N378" s="7">
        <v>25.672765375746849</v>
      </c>
      <c r="O378" s="6">
        <v>0</v>
      </c>
      <c r="P378" s="27">
        <v>5.6011584649555788</v>
      </c>
      <c r="Q378" s="6">
        <v>0</v>
      </c>
      <c r="R378" s="48">
        <v>-3.0682134549090279</v>
      </c>
      <c r="S378" s="6">
        <v>0</v>
      </c>
      <c r="T378" s="5">
        <v>0</v>
      </c>
      <c r="U378" s="6">
        <v>0</v>
      </c>
      <c r="V378" s="9">
        <v>0</v>
      </c>
      <c r="W378" s="6">
        <v>0</v>
      </c>
      <c r="X378" s="23">
        <v>0</v>
      </c>
      <c r="Y378" s="6">
        <v>0</v>
      </c>
      <c r="Z378" s="27">
        <v>0.18167049326561086</v>
      </c>
      <c r="AA378" s="6">
        <v>0</v>
      </c>
      <c r="AB378" s="30">
        <v>0.124</v>
      </c>
      <c r="AC378" s="6">
        <v>0</v>
      </c>
      <c r="AD378" s="34">
        <v>1.0358906874767679</v>
      </c>
      <c r="AE378" s="6">
        <v>0</v>
      </c>
      <c r="AF378" s="32">
        <v>23.781972758610397</v>
      </c>
      <c r="AG378" s="6">
        <v>0</v>
      </c>
      <c r="AH378" s="9">
        <v>125.40120434654875</v>
      </c>
      <c r="AI378" s="6">
        <v>0</v>
      </c>
    </row>
    <row r="379" spans="1:35">
      <c r="A379" s="1" t="s">
        <v>28</v>
      </c>
      <c r="B379" s="1" t="s">
        <v>58</v>
      </c>
      <c r="C379" s="1" t="s">
        <v>59</v>
      </c>
      <c r="D379" s="10">
        <v>0.4993055555555555</v>
      </c>
      <c r="E379" s="3">
        <f t="shared" si="48"/>
        <v>-169.99583333333334</v>
      </c>
      <c r="F379" s="3">
        <f t="shared" si="49"/>
        <v>-39.9955</v>
      </c>
      <c r="G379" s="1">
        <v>4635</v>
      </c>
      <c r="H379" s="11">
        <v>29.504067150000001</v>
      </c>
      <c r="I379" s="1">
        <v>0</v>
      </c>
      <c r="J379" s="14">
        <v>16.314299999999999</v>
      </c>
      <c r="K379" s="6">
        <v>0</v>
      </c>
      <c r="L379" s="18">
        <v>35.018797429683978</v>
      </c>
      <c r="M379" s="6">
        <v>0</v>
      </c>
      <c r="N379" s="7">
        <v>25.690594248171237</v>
      </c>
      <c r="O379" s="6">
        <v>0</v>
      </c>
      <c r="P379" s="27">
        <v>5.6384858094768031</v>
      </c>
      <c r="Q379" s="6">
        <v>0</v>
      </c>
      <c r="R379" s="48">
        <v>-4.3580533769114709</v>
      </c>
      <c r="S379" s="6">
        <v>0</v>
      </c>
      <c r="T379" s="5">
        <v>0</v>
      </c>
      <c r="U379" s="6">
        <v>0</v>
      </c>
      <c r="V379" s="9">
        <v>0</v>
      </c>
      <c r="W379" s="6">
        <v>0</v>
      </c>
      <c r="X379" s="23">
        <v>0</v>
      </c>
      <c r="Y379" s="6">
        <v>0</v>
      </c>
      <c r="Z379" s="27">
        <v>0.18074517179665708</v>
      </c>
      <c r="AA379" s="6">
        <v>0</v>
      </c>
      <c r="AB379" s="30">
        <v>7.9000000000000001E-2</v>
      </c>
      <c r="AC379" s="6">
        <v>0</v>
      </c>
      <c r="AD379" s="34">
        <v>0.94686866121010105</v>
      </c>
      <c r="AE379" s="6">
        <v>0</v>
      </c>
      <c r="AF379" s="32">
        <v>23.797979765180411</v>
      </c>
      <c r="AG379" s="6">
        <v>0</v>
      </c>
      <c r="AH379" s="9">
        <v>151.92481619854857</v>
      </c>
      <c r="AI379" s="6">
        <v>0</v>
      </c>
    </row>
    <row r="380" spans="1:35">
      <c r="A380" s="1" t="s">
        <v>28</v>
      </c>
      <c r="B380" s="1" t="s">
        <v>58</v>
      </c>
      <c r="C380" s="1" t="s">
        <v>59</v>
      </c>
      <c r="D380" s="10">
        <v>0.4993055555555555</v>
      </c>
      <c r="E380" s="3">
        <f t="shared" si="48"/>
        <v>-169.99583333333334</v>
      </c>
      <c r="F380" s="3">
        <f t="shared" si="49"/>
        <v>-39.9955</v>
      </c>
      <c r="G380" s="1">
        <v>4635</v>
      </c>
      <c r="H380" s="11">
        <v>49.822229640000003</v>
      </c>
      <c r="I380" s="1">
        <v>0</v>
      </c>
      <c r="J380" s="14">
        <v>14.3217</v>
      </c>
      <c r="K380" s="6">
        <v>0</v>
      </c>
      <c r="L380" s="18">
        <v>35.053067558806241</v>
      </c>
      <c r="M380" s="6">
        <v>0</v>
      </c>
      <c r="N380" s="7">
        <v>26.160643404224629</v>
      </c>
      <c r="O380" s="6">
        <v>0</v>
      </c>
      <c r="P380" s="27">
        <v>5.7981491609081957</v>
      </c>
      <c r="Q380" s="6">
        <v>0</v>
      </c>
      <c r="R380" s="48">
        <v>-1.4852206207626182</v>
      </c>
      <c r="S380" s="6">
        <v>0</v>
      </c>
      <c r="T380" s="5">
        <v>1.096410758054317</v>
      </c>
      <c r="U380" s="6">
        <v>0</v>
      </c>
      <c r="V380" s="9">
        <v>0.15</v>
      </c>
      <c r="W380" s="6">
        <v>0</v>
      </c>
      <c r="X380" s="23">
        <v>0</v>
      </c>
      <c r="Y380" s="6">
        <v>0</v>
      </c>
      <c r="Z380" s="27">
        <v>0.24020155033488699</v>
      </c>
      <c r="AA380" s="6">
        <v>0</v>
      </c>
      <c r="AB380" s="30">
        <v>0.185</v>
      </c>
      <c r="AC380" s="6">
        <v>0</v>
      </c>
      <c r="AD380" s="34">
        <v>0.66366551193131318</v>
      </c>
      <c r="AE380" s="6">
        <v>0</v>
      </c>
      <c r="AF380" s="32">
        <v>20.347037316845547</v>
      </c>
      <c r="AG380" s="6">
        <v>0</v>
      </c>
      <c r="AH380" s="9">
        <v>143.1997049973854</v>
      </c>
      <c r="AI380" s="6">
        <v>0</v>
      </c>
    </row>
    <row r="381" spans="1:35">
      <c r="A381" s="1" t="s">
        <v>28</v>
      </c>
      <c r="B381" s="1" t="s">
        <v>58</v>
      </c>
      <c r="C381" s="1" t="s">
        <v>59</v>
      </c>
      <c r="D381" s="10">
        <v>0.4993055555555555</v>
      </c>
      <c r="E381" s="3">
        <f t="shared" si="48"/>
        <v>-169.99583333333334</v>
      </c>
      <c r="F381" s="3">
        <f t="shared" si="49"/>
        <v>-39.9955</v>
      </c>
      <c r="G381" s="1">
        <v>4635</v>
      </c>
      <c r="H381" s="11">
        <v>74.016061579999999</v>
      </c>
      <c r="I381" s="1">
        <v>0</v>
      </c>
      <c r="J381" s="14">
        <v>12.177199999999999</v>
      </c>
      <c r="K381" s="6">
        <v>0</v>
      </c>
      <c r="L381" s="18">
        <v>34.946749019117455</v>
      </c>
      <c r="M381" s="6">
        <v>0</v>
      </c>
      <c r="N381" s="7">
        <v>26.514278366512144</v>
      </c>
      <c r="O381" s="6">
        <v>0</v>
      </c>
      <c r="P381" s="27">
        <v>5.7380742349457066</v>
      </c>
      <c r="Q381" s="6">
        <v>0</v>
      </c>
      <c r="R381" s="48">
        <v>13.075011801666733</v>
      </c>
      <c r="S381" s="6">
        <v>0</v>
      </c>
      <c r="T381" s="5">
        <v>6.3412448851787246</v>
      </c>
      <c r="U381" s="6">
        <v>0</v>
      </c>
      <c r="V381" s="9">
        <v>0.32</v>
      </c>
      <c r="W381" s="6">
        <v>0</v>
      </c>
      <c r="X381" s="23">
        <v>0</v>
      </c>
      <c r="Y381" s="6">
        <v>0</v>
      </c>
      <c r="Z381" s="27">
        <v>0.54153429651657969</v>
      </c>
      <c r="AA381" s="6">
        <v>0</v>
      </c>
      <c r="AB381" s="30">
        <v>0.13100000000000001</v>
      </c>
      <c r="AC381" s="6">
        <v>0</v>
      </c>
      <c r="AD381" s="34">
        <v>0.18969708404848487</v>
      </c>
      <c r="AE381" s="6">
        <v>0</v>
      </c>
      <c r="AF381" s="32">
        <v>8.8154457518677329</v>
      </c>
      <c r="AG381" s="6">
        <v>0</v>
      </c>
      <c r="AH381" s="9">
        <v>65.379792206687725</v>
      </c>
      <c r="AI381" s="6">
        <v>0</v>
      </c>
    </row>
    <row r="382" spans="1:35">
      <c r="A382" s="1" t="s">
        <v>28</v>
      </c>
      <c r="B382" s="1" t="s">
        <v>58</v>
      </c>
      <c r="C382" s="1" t="s">
        <v>59</v>
      </c>
      <c r="D382" s="10">
        <v>0.4993055555555555</v>
      </c>
      <c r="E382" s="3">
        <f t="shared" si="48"/>
        <v>-169.99583333333334</v>
      </c>
      <c r="F382" s="3">
        <f t="shared" si="49"/>
        <v>-39.9955</v>
      </c>
      <c r="G382" s="1">
        <v>4635</v>
      </c>
      <c r="H382" s="11">
        <v>99.213774279999996</v>
      </c>
      <c r="I382" s="1">
        <v>0</v>
      </c>
      <c r="J382" s="14">
        <v>11.9261</v>
      </c>
      <c r="K382" s="6">
        <v>0</v>
      </c>
      <c r="L382" s="18">
        <v>34.976113832531382</v>
      </c>
      <c r="M382" s="6">
        <v>0</v>
      </c>
      <c r="N382" s="7">
        <v>26.585228334884732</v>
      </c>
      <c r="O382" s="6">
        <v>0</v>
      </c>
      <c r="P382" s="27">
        <v>5.6088363277393878</v>
      </c>
      <c r="Q382" s="6">
        <v>0</v>
      </c>
      <c r="R382" s="48">
        <v>20.230406807153514</v>
      </c>
      <c r="S382" s="6">
        <v>0</v>
      </c>
      <c r="T382" s="5">
        <v>7.7003777930285997</v>
      </c>
      <c r="U382" s="6">
        <v>0</v>
      </c>
      <c r="V382" s="9">
        <v>0.03</v>
      </c>
      <c r="W382" s="6">
        <v>0</v>
      </c>
      <c r="X382" s="23">
        <v>0</v>
      </c>
      <c r="Y382" s="6">
        <v>0</v>
      </c>
      <c r="Z382" s="27">
        <v>0.60650521956825076</v>
      </c>
      <c r="AA382" s="6">
        <v>0</v>
      </c>
      <c r="AB382" s="30">
        <v>0.123</v>
      </c>
      <c r="AC382" s="6">
        <v>0</v>
      </c>
      <c r="AD382" s="34">
        <v>6.1625114995959608E-2</v>
      </c>
      <c r="AE382" s="6">
        <v>0</v>
      </c>
      <c r="AF382" s="32">
        <v>5.7149181645043265</v>
      </c>
      <c r="AG382" s="6">
        <v>0</v>
      </c>
      <c r="AH382" s="9">
        <v>53.50886492608857</v>
      </c>
      <c r="AI382" s="6">
        <v>0</v>
      </c>
    </row>
    <row r="383" spans="1:35">
      <c r="A383" s="1" t="s">
        <v>28</v>
      </c>
      <c r="B383" s="1" t="s">
        <v>58</v>
      </c>
      <c r="C383" s="1" t="s">
        <v>59</v>
      </c>
      <c r="D383" s="10">
        <v>0.4993055555555555</v>
      </c>
      <c r="E383" s="3">
        <f t="shared" si="48"/>
        <v>-169.99583333333334</v>
      </c>
      <c r="F383" s="3">
        <f t="shared" si="49"/>
        <v>-39.9955</v>
      </c>
      <c r="G383" s="1">
        <v>4635</v>
      </c>
      <c r="H383" s="11">
        <v>124.06623999999999</v>
      </c>
      <c r="I383" s="1">
        <v>0</v>
      </c>
      <c r="J383" s="14">
        <v>11.5771</v>
      </c>
      <c r="K383" s="6">
        <v>0</v>
      </c>
      <c r="L383" s="18">
        <v>34.93245950995707</v>
      </c>
      <c r="M383" s="6">
        <v>0</v>
      </c>
      <c r="N383" s="7">
        <v>26.61716923019776</v>
      </c>
      <c r="O383" s="6">
        <v>0</v>
      </c>
      <c r="P383" s="27">
        <v>5.6128990621915111</v>
      </c>
      <c r="Q383" s="6">
        <v>0</v>
      </c>
      <c r="R383" s="48">
        <v>22.142179135306719</v>
      </c>
      <c r="S383" s="6">
        <v>0</v>
      </c>
      <c r="T383" s="5">
        <v>8.5034804255023939</v>
      </c>
      <c r="U383" s="6">
        <v>0</v>
      </c>
      <c r="V383" s="9">
        <v>0.03</v>
      </c>
      <c r="W383" s="6">
        <v>0</v>
      </c>
      <c r="X383" s="23">
        <v>0</v>
      </c>
      <c r="Y383" s="6">
        <v>0</v>
      </c>
      <c r="Z383" s="27">
        <v>0.66655306259667668</v>
      </c>
      <c r="AA383" s="6">
        <v>0</v>
      </c>
      <c r="AB383" s="30">
        <v>3.1E-2</v>
      </c>
      <c r="AC383" s="6">
        <v>0</v>
      </c>
      <c r="AD383" s="34">
        <v>3.8399513373737371E-2</v>
      </c>
      <c r="AE383" s="6">
        <v>0</v>
      </c>
      <c r="AF383" s="32">
        <v>4.1610669920157148</v>
      </c>
      <c r="AG383" s="6">
        <v>0</v>
      </c>
      <c r="AH383" s="9">
        <v>49.303446816241966</v>
      </c>
      <c r="AI383" s="6">
        <v>0</v>
      </c>
    </row>
    <row r="384" spans="1:35">
      <c r="A384" s="1" t="s">
        <v>28</v>
      </c>
      <c r="B384" s="1" t="s">
        <v>58</v>
      </c>
      <c r="C384" s="1" t="s">
        <v>59</v>
      </c>
      <c r="D384" s="10">
        <v>0.4993055555555555</v>
      </c>
      <c r="E384" s="3">
        <f t="shared" si="48"/>
        <v>-169.99583333333334</v>
      </c>
      <c r="F384" s="3">
        <f t="shared" si="49"/>
        <v>-39.9955</v>
      </c>
      <c r="G384" s="1">
        <v>4635</v>
      </c>
      <c r="H384" s="11">
        <v>149.199296</v>
      </c>
      <c r="I384" s="1">
        <v>0</v>
      </c>
      <c r="J384" s="14">
        <v>11.305199999999999</v>
      </c>
      <c r="K384" s="6">
        <v>0</v>
      </c>
      <c r="L384" s="18">
        <v>34.905057475437985</v>
      </c>
      <c r="M384" s="6">
        <v>0</v>
      </c>
      <c r="N384" s="7">
        <v>26.646321355006421</v>
      </c>
      <c r="O384" s="6">
        <v>0</v>
      </c>
      <c r="P384" s="27">
        <v>5.5746850937808494</v>
      </c>
      <c r="Q384" s="6">
        <v>0</v>
      </c>
      <c r="R384" s="48">
        <v>25.487826367414272</v>
      </c>
      <c r="S384" s="6">
        <v>0</v>
      </c>
      <c r="T384" s="5">
        <v>9.2968529348689444</v>
      </c>
      <c r="U384" s="6">
        <v>0</v>
      </c>
      <c r="V384" s="9">
        <v>0.03</v>
      </c>
      <c r="W384" s="6">
        <v>0</v>
      </c>
      <c r="X384" s="23">
        <v>0</v>
      </c>
      <c r="Y384" s="6">
        <v>0</v>
      </c>
      <c r="Z384" s="27">
        <v>0.72166558562241134</v>
      </c>
      <c r="AA384" s="6">
        <v>0</v>
      </c>
      <c r="AB384" s="30">
        <v>0.01</v>
      </c>
      <c r="AC384" s="6">
        <v>0</v>
      </c>
      <c r="AD384" s="34">
        <v>3.0781839472727272E-2</v>
      </c>
      <c r="AE384" s="6">
        <v>0</v>
      </c>
      <c r="AF384" s="32">
        <v>3.9903743339299584</v>
      </c>
      <c r="AG384" s="6">
        <v>0</v>
      </c>
      <c r="AH384" s="9">
        <v>44.279644784450774</v>
      </c>
      <c r="AI384" s="6">
        <v>0</v>
      </c>
    </row>
    <row r="385" spans="1:35">
      <c r="A385" s="1" t="s">
        <v>28</v>
      </c>
      <c r="B385" s="1" t="s">
        <v>58</v>
      </c>
      <c r="C385" s="1" t="s">
        <v>59</v>
      </c>
      <c r="D385" s="10">
        <v>0.37777777777777777</v>
      </c>
      <c r="E385" s="3">
        <f t="shared" ref="E385:E393" si="50">-(169+59.89/60)</f>
        <v>-169.99816666666666</v>
      </c>
      <c r="F385" s="3">
        <f t="shared" ref="F385:F393" si="51">-(39+59.99/60)</f>
        <v>-39.999833333333335</v>
      </c>
      <c r="G385" s="1">
        <v>4625</v>
      </c>
      <c r="H385" s="11">
        <v>198.67786599999999</v>
      </c>
      <c r="I385" s="1">
        <v>0</v>
      </c>
      <c r="J385" s="14">
        <v>10.787599999999999</v>
      </c>
      <c r="K385" s="6">
        <v>0</v>
      </c>
      <c r="L385" s="18">
        <v>34.829914503526197</v>
      </c>
      <c r="M385" s="6">
        <v>0</v>
      </c>
      <c r="N385" s="7">
        <v>26.681788780644865</v>
      </c>
      <c r="O385" s="6">
        <v>0</v>
      </c>
      <c r="P385" s="27">
        <v>5.334630774925964</v>
      </c>
      <c r="Q385" s="6">
        <v>0</v>
      </c>
      <c r="R385" s="48">
        <v>39.415887256331217</v>
      </c>
      <c r="S385" s="6">
        <v>0</v>
      </c>
      <c r="T385" s="5">
        <v>12.273313206948046</v>
      </c>
      <c r="U385" s="6">
        <v>0</v>
      </c>
      <c r="V385" s="9">
        <v>0.03</v>
      </c>
      <c r="W385" s="6">
        <v>0</v>
      </c>
      <c r="X385" s="23">
        <v>0</v>
      </c>
      <c r="Y385" s="6">
        <v>0</v>
      </c>
      <c r="Z385" s="27">
        <v>0.88812551813293195</v>
      </c>
      <c r="AA385" s="6">
        <v>0</v>
      </c>
      <c r="AB385" s="30">
        <v>4.0000000000000001E-3</v>
      </c>
      <c r="AC385" s="6">
        <v>0</v>
      </c>
      <c r="AD385" s="34"/>
      <c r="AE385" s="6"/>
      <c r="AF385" s="32">
        <v>3.480118306359707</v>
      </c>
      <c r="AG385" s="6">
        <v>0</v>
      </c>
      <c r="AH385" s="9">
        <v>31.914281876237016</v>
      </c>
      <c r="AI385" s="6">
        <v>0</v>
      </c>
    </row>
    <row r="386" spans="1:35">
      <c r="A386" s="1" t="s">
        <v>28</v>
      </c>
      <c r="B386" s="1" t="s">
        <v>58</v>
      </c>
      <c r="C386" s="1" t="s">
        <v>59</v>
      </c>
      <c r="D386" s="10">
        <v>0.37777777777777777</v>
      </c>
      <c r="E386" s="3">
        <f t="shared" si="50"/>
        <v>-169.99816666666666</v>
      </c>
      <c r="F386" s="3">
        <f t="shared" si="51"/>
        <v>-39.999833333333335</v>
      </c>
      <c r="G386" s="1">
        <v>4625</v>
      </c>
      <c r="H386" s="11">
        <v>298.23950180000003</v>
      </c>
      <c r="I386" s="1">
        <v>0</v>
      </c>
      <c r="J386" s="14">
        <v>9.5060599999999997</v>
      </c>
      <c r="K386" s="6">
        <v>0</v>
      </c>
      <c r="L386" s="18">
        <v>34.680289421145531</v>
      </c>
      <c r="M386" s="6">
        <v>0</v>
      </c>
      <c r="N386" s="7">
        <v>26.785712739406563</v>
      </c>
      <c r="O386" s="6">
        <v>0</v>
      </c>
      <c r="P386" s="27">
        <v>5.042193879565648</v>
      </c>
      <c r="Q386" s="6">
        <v>0</v>
      </c>
      <c r="R386" s="48">
        <v>60.652663194295656</v>
      </c>
      <c r="S386" s="6">
        <v>0</v>
      </c>
      <c r="T386" s="5">
        <v>17.534596951829823</v>
      </c>
      <c r="U386" s="6">
        <v>0</v>
      </c>
      <c r="V386" s="9">
        <v>0</v>
      </c>
      <c r="W386" s="6">
        <v>0</v>
      </c>
      <c r="X386" s="23">
        <v>2.431882468446374</v>
      </c>
      <c r="Y386" s="6">
        <v>0</v>
      </c>
      <c r="Z386" s="27">
        <v>1.2016796710276116</v>
      </c>
      <c r="AA386" s="6">
        <v>0</v>
      </c>
      <c r="AB386" s="51"/>
      <c r="AC386" s="6"/>
      <c r="AD386" s="34">
        <v>1.0243074156060607E-2</v>
      </c>
      <c r="AE386" s="6">
        <v>0</v>
      </c>
      <c r="AF386" s="32">
        <v>2.1114493372412597</v>
      </c>
      <c r="AG386" s="6">
        <v>0</v>
      </c>
      <c r="AH386" s="9">
        <v>27.360531605640773</v>
      </c>
      <c r="AI386" s="6">
        <v>0</v>
      </c>
    </row>
    <row r="387" spans="1:35">
      <c r="A387" s="1" t="s">
        <v>28</v>
      </c>
      <c r="B387" s="1" t="s">
        <v>58</v>
      </c>
      <c r="C387" s="1" t="s">
        <v>59</v>
      </c>
      <c r="D387" s="10">
        <v>0.37777777777777777</v>
      </c>
      <c r="E387" s="3">
        <f t="shared" si="50"/>
        <v>-169.99816666666666</v>
      </c>
      <c r="F387" s="3">
        <f t="shared" si="51"/>
        <v>-39.999833333333335</v>
      </c>
      <c r="G387" s="1">
        <v>4625</v>
      </c>
      <c r="H387" s="11">
        <v>396.6615382</v>
      </c>
      <c r="I387" s="1">
        <v>0</v>
      </c>
      <c r="J387" s="14">
        <v>8.5235400000000006</v>
      </c>
      <c r="K387" s="6">
        <v>0</v>
      </c>
      <c r="L387" s="18">
        <v>34.571603983249382</v>
      </c>
      <c r="M387" s="6">
        <v>0</v>
      </c>
      <c r="N387" s="7">
        <v>26.858026613885841</v>
      </c>
      <c r="O387" s="6">
        <v>0</v>
      </c>
      <c r="P387" s="27">
        <v>5.0662006910167818</v>
      </c>
      <c r="Q387" s="6">
        <v>0</v>
      </c>
      <c r="R387" s="48">
        <v>66.139908755769653</v>
      </c>
      <c r="S387" s="6">
        <v>0</v>
      </c>
      <c r="T387" s="5">
        <v>20.174856438080326</v>
      </c>
      <c r="U387" s="6">
        <v>0</v>
      </c>
      <c r="V387" s="9">
        <v>0</v>
      </c>
      <c r="W387" s="6">
        <v>0</v>
      </c>
      <c r="X387" s="23">
        <v>5.668711276828299</v>
      </c>
      <c r="Y387" s="6">
        <v>0</v>
      </c>
      <c r="Z387" s="27">
        <v>1.367119381390018</v>
      </c>
      <c r="AA387" s="6">
        <v>0</v>
      </c>
      <c r="AB387" s="51"/>
      <c r="AC387" s="6"/>
      <c r="AD387" s="34">
        <v>5.3648535651515169E-3</v>
      </c>
      <c r="AE387" s="6">
        <v>0</v>
      </c>
      <c r="AF387" s="32">
        <v>1.740602586540565</v>
      </c>
      <c r="AG387" s="6">
        <v>0</v>
      </c>
      <c r="AH387" s="9">
        <v>22.972710896383425</v>
      </c>
      <c r="AI387" s="6">
        <v>0</v>
      </c>
    </row>
    <row r="388" spans="1:35">
      <c r="A388" s="1" t="s">
        <v>28</v>
      </c>
      <c r="B388" s="1" t="s">
        <v>58</v>
      </c>
      <c r="C388" s="1" t="s">
        <v>59</v>
      </c>
      <c r="D388" s="10">
        <v>0.37777777777777777</v>
      </c>
      <c r="E388" s="3">
        <f t="shared" si="50"/>
        <v>-169.99816666666666</v>
      </c>
      <c r="F388" s="3">
        <f t="shared" si="51"/>
        <v>-39.999833333333335</v>
      </c>
      <c r="G388" s="1">
        <v>4625</v>
      </c>
      <c r="H388" s="11">
        <v>495.20687759999998</v>
      </c>
      <c r="I388" s="1">
        <v>0</v>
      </c>
      <c r="J388" s="14">
        <v>7.9209100000000001</v>
      </c>
      <c r="K388" s="6">
        <v>0</v>
      </c>
      <c r="L388" s="18">
        <v>34.517175530809908</v>
      </c>
      <c r="M388" s="6">
        <v>0</v>
      </c>
      <c r="N388" s="7">
        <v>26.906682962369132</v>
      </c>
      <c r="O388" s="6">
        <v>0</v>
      </c>
      <c r="P388" s="27">
        <v>5.0580591806515312</v>
      </c>
      <c r="Q388" s="6">
        <v>0</v>
      </c>
      <c r="R388" s="48">
        <v>70.63731751287105</v>
      </c>
      <c r="S388" s="6">
        <v>0</v>
      </c>
      <c r="T388" s="5">
        <v>21.902229902941734</v>
      </c>
      <c r="U388" s="6">
        <v>0</v>
      </c>
      <c r="V388" s="9">
        <v>0</v>
      </c>
      <c r="W388" s="6">
        <v>0</v>
      </c>
      <c r="X388" s="23">
        <v>7.7090090833593798</v>
      </c>
      <c r="Y388" s="6">
        <v>0</v>
      </c>
      <c r="Z388" s="27">
        <v>1.4941449657663923</v>
      </c>
      <c r="AA388" s="6">
        <v>0</v>
      </c>
      <c r="AB388" s="51"/>
      <c r="AC388" s="6"/>
      <c r="AD388" s="34">
        <v>3.2038900338383831E-3</v>
      </c>
      <c r="AE388" s="6">
        <v>0</v>
      </c>
      <c r="AF388" s="32">
        <v>2.267221308247648</v>
      </c>
      <c r="AG388" s="6">
        <v>0</v>
      </c>
      <c r="AH388" s="9">
        <v>19.732237676274124</v>
      </c>
      <c r="AI388" s="6">
        <v>0</v>
      </c>
    </row>
    <row r="389" spans="1:35">
      <c r="A389" s="1" t="s">
        <v>28</v>
      </c>
      <c r="B389" s="1" t="s">
        <v>58</v>
      </c>
      <c r="C389" s="1" t="s">
        <v>59</v>
      </c>
      <c r="D389" s="10">
        <v>0.37777777777777777</v>
      </c>
      <c r="E389" s="3">
        <f t="shared" si="50"/>
        <v>-169.99816666666666</v>
      </c>
      <c r="F389" s="3">
        <f t="shared" si="51"/>
        <v>-39.999833333333335</v>
      </c>
      <c r="G389" s="1">
        <v>4625</v>
      </c>
      <c r="H389" s="11">
        <v>594.95394120000003</v>
      </c>
      <c r="I389" s="1">
        <v>0</v>
      </c>
      <c r="J389" s="14"/>
      <c r="K389" s="6"/>
      <c r="L389" s="16"/>
      <c r="M389" s="6"/>
      <c r="N389" s="7"/>
      <c r="O389" s="6"/>
      <c r="P389" s="27">
        <v>5.0510185340572571</v>
      </c>
      <c r="Q389" s="6">
        <v>0</v>
      </c>
      <c r="R389" s="48"/>
      <c r="S389" s="6">
        <v>0</v>
      </c>
      <c r="T389" s="5">
        <v>23.54392626078107</v>
      </c>
      <c r="U389" s="6">
        <v>0</v>
      </c>
      <c r="V389" s="9">
        <v>0</v>
      </c>
      <c r="W389" s="6">
        <v>0</v>
      </c>
      <c r="X389" s="23">
        <v>9.2986057330527618</v>
      </c>
      <c r="Y389" s="6">
        <v>0</v>
      </c>
      <c r="Z389" s="27">
        <v>1.6059274800176038</v>
      </c>
      <c r="AA389" s="6">
        <v>0</v>
      </c>
      <c r="AB389" s="51"/>
      <c r="AC389" s="6"/>
      <c r="AD389" s="34">
        <v>1.8100844106060604E-3</v>
      </c>
      <c r="AE389" s="6">
        <v>0</v>
      </c>
      <c r="AF389" s="32">
        <v>1.3669959918984482</v>
      </c>
      <c r="AG389" s="6">
        <v>0</v>
      </c>
      <c r="AH389" s="9">
        <v>16.261573014596735</v>
      </c>
      <c r="AI389" s="6">
        <v>0</v>
      </c>
    </row>
    <row r="390" spans="1:35">
      <c r="A390" s="1" t="s">
        <v>28</v>
      </c>
      <c r="B390" s="1" t="s">
        <v>58</v>
      </c>
      <c r="C390" s="1" t="s">
        <v>59</v>
      </c>
      <c r="D390" s="10">
        <v>0.37777777777777777</v>
      </c>
      <c r="E390" s="3">
        <f t="shared" si="50"/>
        <v>-169.99816666666666</v>
      </c>
      <c r="F390" s="3">
        <f t="shared" si="51"/>
        <v>-39.999833333333335</v>
      </c>
      <c r="G390" s="1">
        <v>4625</v>
      </c>
      <c r="H390" s="11">
        <v>791.89698989999999</v>
      </c>
      <c r="I390" s="1">
        <v>0</v>
      </c>
      <c r="J390" s="14">
        <v>6.2973499999999998</v>
      </c>
      <c r="K390" s="6">
        <v>0</v>
      </c>
      <c r="L390" s="18">
        <v>34.407291144901201</v>
      </c>
      <c r="M390" s="6">
        <v>0</v>
      </c>
      <c r="N390" s="7">
        <v>27.04628698611441</v>
      </c>
      <c r="O390" s="6">
        <v>0</v>
      </c>
      <c r="P390" s="27">
        <v>4.8317537265547887</v>
      </c>
      <c r="Q390" s="6">
        <v>0</v>
      </c>
      <c r="R390" s="48">
        <v>92.33885483345864</v>
      </c>
      <c r="S390" s="6">
        <v>0</v>
      </c>
      <c r="T390" s="5">
        <v>26.831207455564286</v>
      </c>
      <c r="U390" s="6">
        <v>0</v>
      </c>
      <c r="V390" s="9">
        <v>0</v>
      </c>
      <c r="W390" s="6">
        <v>0</v>
      </c>
      <c r="X390" s="23">
        <v>15.780154598642364</v>
      </c>
      <c r="Y390" s="6">
        <v>0</v>
      </c>
      <c r="Z390" s="27">
        <v>1.8244114851449678</v>
      </c>
      <c r="AA390" s="6">
        <v>0</v>
      </c>
      <c r="AB390" s="51"/>
      <c r="AC390" s="6"/>
      <c r="AD390" s="34">
        <v>1.7715382434343434E-3</v>
      </c>
      <c r="AE390" s="6">
        <v>0</v>
      </c>
      <c r="AF390" s="32">
        <v>0.92769663136870684</v>
      </c>
      <c r="AG390" s="6">
        <v>0</v>
      </c>
      <c r="AH390" s="9">
        <v>13.676119987292518</v>
      </c>
      <c r="AI390" s="6">
        <v>0</v>
      </c>
    </row>
    <row r="391" spans="1:35">
      <c r="A391" s="1" t="s">
        <v>28</v>
      </c>
      <c r="B391" s="1" t="s">
        <v>58</v>
      </c>
      <c r="C391" s="1" t="s">
        <v>59</v>
      </c>
      <c r="D391" s="10">
        <v>0.37777777777777777</v>
      </c>
      <c r="E391" s="3">
        <f t="shared" si="50"/>
        <v>-169.99816666666666</v>
      </c>
      <c r="F391" s="3">
        <f t="shared" si="51"/>
        <v>-39.999833333333335</v>
      </c>
      <c r="G391" s="1">
        <v>4625</v>
      </c>
      <c r="H391" s="11">
        <v>990.1931988</v>
      </c>
      <c r="I391" s="1">
        <v>0</v>
      </c>
      <c r="J391" s="14">
        <v>5.1430800000000003</v>
      </c>
      <c r="K391" s="6">
        <v>0</v>
      </c>
      <c r="L391" s="18">
        <v>34.407967147699487</v>
      </c>
      <c r="M391" s="6">
        <v>0</v>
      </c>
      <c r="N391" s="7">
        <v>27.189407214850462</v>
      </c>
      <c r="O391" s="6">
        <v>0</v>
      </c>
      <c r="P391" s="27">
        <v>4.4669962981243838</v>
      </c>
      <c r="Q391" s="6">
        <v>0</v>
      </c>
      <c r="R391" s="48">
        <v>117.20549050638814</v>
      </c>
      <c r="S391" s="6">
        <v>0</v>
      </c>
      <c r="T391" s="5">
        <v>30.450408596139805</v>
      </c>
      <c r="U391" s="6">
        <v>0</v>
      </c>
      <c r="V391" s="9">
        <v>0</v>
      </c>
      <c r="W391" s="6">
        <v>0</v>
      </c>
      <c r="X391" s="23">
        <v>31.391872601878028</v>
      </c>
      <c r="Y391" s="6">
        <v>0</v>
      </c>
      <c r="Z391" s="27">
        <v>2.0632195837725535</v>
      </c>
      <c r="AA391" s="6">
        <v>0</v>
      </c>
      <c r="AB391" s="51"/>
      <c r="AC391" s="6"/>
      <c r="AD391" s="34">
        <v>5.6560802626262629E-4</v>
      </c>
      <c r="AE391" s="6">
        <v>0</v>
      </c>
      <c r="AF391" s="32">
        <v>0.69844351394614901</v>
      </c>
      <c r="AG391" s="6">
        <v>0</v>
      </c>
      <c r="AH391" s="9">
        <v>9.7228646864176174</v>
      </c>
      <c r="AI391" s="6">
        <v>0</v>
      </c>
    </row>
    <row r="392" spans="1:35">
      <c r="A392" s="1" t="s">
        <v>28</v>
      </c>
      <c r="B392" s="1" t="s">
        <v>58</v>
      </c>
      <c r="C392" s="1" t="s">
        <v>59</v>
      </c>
      <c r="D392" s="10">
        <v>0.37777777777777777</v>
      </c>
      <c r="E392" s="3">
        <f t="shared" si="50"/>
        <v>-169.99816666666666</v>
      </c>
      <c r="F392" s="3">
        <f t="shared" si="51"/>
        <v>-39.999833333333335</v>
      </c>
      <c r="G392" s="1">
        <v>4625</v>
      </c>
      <c r="H392" s="11">
        <v>1236.9030809999999</v>
      </c>
      <c r="I392" s="1">
        <v>0</v>
      </c>
      <c r="J392" s="14">
        <v>4.0031499999999998</v>
      </c>
      <c r="K392" s="6">
        <v>0</v>
      </c>
      <c r="L392" s="18">
        <v>34.478958644939858</v>
      </c>
      <c r="M392" s="6">
        <v>0</v>
      </c>
      <c r="N392" s="7">
        <v>27.371449907695705</v>
      </c>
      <c r="O392" s="6">
        <v>0</v>
      </c>
      <c r="P392" s="27">
        <v>4.0181689782823309</v>
      </c>
      <c r="Q392" s="6">
        <v>0</v>
      </c>
      <c r="R392" s="48">
        <v>145.99452733902942</v>
      </c>
      <c r="S392" s="6">
        <v>0</v>
      </c>
      <c r="T392" s="5">
        <v>33.203792395825012</v>
      </c>
      <c r="U392" s="6">
        <v>0</v>
      </c>
      <c r="V392" s="9">
        <v>0</v>
      </c>
      <c r="W392" s="6">
        <v>0</v>
      </c>
      <c r="X392" s="23">
        <v>57.323064486632482</v>
      </c>
      <c r="Y392" s="6">
        <v>0</v>
      </c>
      <c r="Z392" s="27">
        <v>2.3020276824001407</v>
      </c>
      <c r="AA392" s="6">
        <v>0</v>
      </c>
      <c r="AB392" s="51"/>
      <c r="AC392" s="6"/>
      <c r="AD392" s="34">
        <v>3.5920271464646471E-4</v>
      </c>
      <c r="AE392" s="6">
        <v>0</v>
      </c>
      <c r="AF392" s="32">
        <v>0.47353037313611618</v>
      </c>
      <c r="AG392" s="6">
        <v>0</v>
      </c>
      <c r="AH392" s="9">
        <v>7.3597064417367664</v>
      </c>
      <c r="AI392" s="6">
        <v>0</v>
      </c>
    </row>
    <row r="393" spans="1:35">
      <c r="A393" s="1" t="s">
        <v>28</v>
      </c>
      <c r="B393" s="1" t="s">
        <v>58</v>
      </c>
      <c r="C393" s="1" t="s">
        <v>59</v>
      </c>
      <c r="D393" s="10">
        <v>0.37777777777777777</v>
      </c>
      <c r="E393" s="3">
        <f t="shared" si="50"/>
        <v>-169.99816666666666</v>
      </c>
      <c r="F393" s="3">
        <f t="shared" si="51"/>
        <v>-39.999833333333335</v>
      </c>
      <c r="G393" s="1">
        <v>4625</v>
      </c>
      <c r="H393" s="11">
        <v>1483.1879730000001</v>
      </c>
      <c r="I393" s="1">
        <v>0</v>
      </c>
      <c r="J393" s="14">
        <v>3.11564</v>
      </c>
      <c r="K393" s="6">
        <v>0</v>
      </c>
      <c r="L393" s="18">
        <v>34.541765175606052</v>
      </c>
      <c r="M393" s="6">
        <v>0</v>
      </c>
      <c r="N393" s="7">
        <v>27.508695498008819</v>
      </c>
      <c r="O393" s="6">
        <v>0</v>
      </c>
      <c r="P393" s="27">
        <v>3.7519676209279371</v>
      </c>
      <c r="Q393" s="6">
        <v>0</v>
      </c>
      <c r="R393" s="48">
        <v>164.98068783215447</v>
      </c>
      <c r="S393" s="6">
        <v>0</v>
      </c>
      <c r="T393" s="5">
        <v>35.277634103843752</v>
      </c>
      <c r="U393" s="6">
        <v>0</v>
      </c>
      <c r="V393" s="9">
        <v>0</v>
      </c>
      <c r="W393" s="6">
        <v>0</v>
      </c>
      <c r="X393" s="23">
        <v>89.373753175862589</v>
      </c>
      <c r="Y393" s="6">
        <v>0</v>
      </c>
      <c r="Z393" s="27">
        <v>2.4391386289865347</v>
      </c>
      <c r="AA393" s="6">
        <v>0</v>
      </c>
      <c r="AB393" s="51"/>
      <c r="AC393" s="6"/>
      <c r="AD393" s="34">
        <v>2.0858530050505057E-4</v>
      </c>
      <c r="AE393" s="6">
        <v>0</v>
      </c>
      <c r="AF393" s="32">
        <v>0.39241476235163369</v>
      </c>
      <c r="AG393" s="6">
        <v>0</v>
      </c>
      <c r="AH393" s="9">
        <v>6.2421642287234045</v>
      </c>
      <c r="AI393" s="6">
        <v>0</v>
      </c>
    </row>
    <row r="394" spans="1:35">
      <c r="A394" s="1" t="s">
        <v>28</v>
      </c>
      <c r="B394" s="1" t="s">
        <v>58</v>
      </c>
      <c r="C394" s="1" t="s">
        <v>60</v>
      </c>
      <c r="D394" s="10">
        <v>0.99791666666666667</v>
      </c>
      <c r="E394" s="3">
        <f t="shared" ref="E394:E407" si="52">-(169+59.72/60)</f>
        <v>-169.99533333333332</v>
      </c>
      <c r="F394" s="3">
        <f t="shared" ref="F394:F407" si="53">-(39+59.88/60)</f>
        <v>-39.997999999999998</v>
      </c>
      <c r="G394" s="1">
        <v>4635</v>
      </c>
      <c r="H394" s="11">
        <v>1729.2987390000001</v>
      </c>
      <c r="I394" s="1">
        <v>0</v>
      </c>
      <c r="J394" s="14"/>
      <c r="K394" s="6"/>
      <c r="L394" s="16"/>
      <c r="M394" s="6"/>
      <c r="N394" s="7"/>
      <c r="O394" s="6"/>
      <c r="P394" s="27">
        <v>3.5672750740375125</v>
      </c>
      <c r="Q394" s="6">
        <v>0</v>
      </c>
      <c r="R394" s="48"/>
      <c r="S394" s="6">
        <v>0</v>
      </c>
      <c r="T394" s="5">
        <v>35.232851221509321</v>
      </c>
      <c r="U394" s="6">
        <v>0</v>
      </c>
      <c r="V394" s="9">
        <v>0</v>
      </c>
      <c r="W394" s="6">
        <v>0</v>
      </c>
      <c r="X394" s="23">
        <v>89.191197362330087</v>
      </c>
      <c r="Y394" s="6">
        <v>0</v>
      </c>
      <c r="Z394" s="27">
        <v>2.3991526921867536</v>
      </c>
      <c r="AA394" s="6">
        <v>0</v>
      </c>
      <c r="AB394" s="51"/>
      <c r="AC394" s="6"/>
      <c r="AD394" s="34"/>
      <c r="AE394" s="6"/>
      <c r="AG394" s="6"/>
      <c r="AI394" s="6"/>
    </row>
    <row r="395" spans="1:35">
      <c r="A395" s="1" t="s">
        <v>28</v>
      </c>
      <c r="B395" s="1" t="s">
        <v>58</v>
      </c>
      <c r="C395" s="1" t="s">
        <v>60</v>
      </c>
      <c r="D395" s="10">
        <v>0.99791666666666667</v>
      </c>
      <c r="E395" s="3">
        <f t="shared" si="52"/>
        <v>-169.99533333333332</v>
      </c>
      <c r="F395" s="3">
        <f t="shared" si="53"/>
        <v>-39.997999999999998</v>
      </c>
      <c r="G395" s="1">
        <v>4635</v>
      </c>
      <c r="H395" s="11">
        <v>1975.4557440000001</v>
      </c>
      <c r="I395" s="1">
        <v>0</v>
      </c>
      <c r="J395" s="14">
        <v>2.2318600000000002</v>
      </c>
      <c r="K395" s="6">
        <v>0</v>
      </c>
      <c r="L395" s="18">
        <v>34.626677012055588</v>
      </c>
      <c r="M395" s="6">
        <v>0</v>
      </c>
      <c r="N395" s="7">
        <v>27.653922908225013</v>
      </c>
      <c r="O395" s="6">
        <v>0</v>
      </c>
      <c r="P395" s="27">
        <v>3.5057346001974339</v>
      </c>
      <c r="Q395" s="6">
        <v>0</v>
      </c>
      <c r="R395" s="48">
        <v>183.27377347885027</v>
      </c>
      <c r="S395" s="6">
        <v>0</v>
      </c>
      <c r="T395" s="5">
        <v>36.174315142055505</v>
      </c>
      <c r="U395" s="6">
        <v>0</v>
      </c>
      <c r="V395" s="9">
        <v>0</v>
      </c>
      <c r="W395" s="6">
        <v>0</v>
      </c>
      <c r="X395" s="23">
        <v>108.90087130914993</v>
      </c>
      <c r="Y395" s="6">
        <v>0</v>
      </c>
      <c r="Z395" s="27">
        <v>2.4641298394863975</v>
      </c>
      <c r="AA395" s="6">
        <v>0</v>
      </c>
      <c r="AB395" s="51"/>
      <c r="AC395" s="6"/>
      <c r="AD395" s="34">
        <v>9.5225878282828298E-5</v>
      </c>
      <c r="AE395" s="6">
        <v>0</v>
      </c>
      <c r="AF395" s="32">
        <v>0.3101091349491088</v>
      </c>
      <c r="AG395" s="6">
        <v>0</v>
      </c>
      <c r="AH395" s="9">
        <v>6.0497885835095122</v>
      </c>
      <c r="AI395" s="6">
        <v>0</v>
      </c>
    </row>
    <row r="396" spans="1:35">
      <c r="A396" s="1" t="s">
        <v>28</v>
      </c>
      <c r="B396" s="1" t="s">
        <v>58</v>
      </c>
      <c r="C396" s="1" t="s">
        <v>60</v>
      </c>
      <c r="D396" s="10">
        <v>0.99791666666666667</v>
      </c>
      <c r="E396" s="3">
        <f t="shared" si="52"/>
        <v>-169.99533333333332</v>
      </c>
      <c r="F396" s="3">
        <f t="shared" si="53"/>
        <v>-39.997999999999998</v>
      </c>
      <c r="G396" s="1">
        <v>4635</v>
      </c>
      <c r="H396" s="11">
        <v>2221.0808630000001</v>
      </c>
      <c r="I396" s="1">
        <v>0</v>
      </c>
      <c r="J396" s="14">
        <v>2.0258600000000002</v>
      </c>
      <c r="K396" s="6">
        <v>0</v>
      </c>
      <c r="L396" s="18">
        <v>34.649052829571851</v>
      </c>
      <c r="M396" s="6">
        <v>0</v>
      </c>
      <c r="N396" s="7">
        <v>27.688494340088255</v>
      </c>
      <c r="O396" s="6">
        <v>0</v>
      </c>
      <c r="P396" s="27">
        <v>3.5172741115498525</v>
      </c>
      <c r="Q396" s="6">
        <v>0</v>
      </c>
      <c r="R396" s="48">
        <v>184.49553386522999</v>
      </c>
      <c r="S396" s="6">
        <v>0</v>
      </c>
      <c r="T396" s="5">
        <v>36.330767563676957</v>
      </c>
      <c r="U396" s="6">
        <v>0</v>
      </c>
      <c r="V396" s="9">
        <v>0</v>
      </c>
      <c r="W396" s="6">
        <v>0</v>
      </c>
      <c r="X396" s="23">
        <v>114.44395853705342</v>
      </c>
      <c r="Y396" s="6">
        <v>0</v>
      </c>
      <c r="Z396" s="27">
        <v>2.4841228078862869</v>
      </c>
      <c r="AA396" s="6">
        <v>0</v>
      </c>
      <c r="AB396" s="51"/>
      <c r="AC396" s="6"/>
      <c r="AD396" s="34"/>
      <c r="AE396" s="6"/>
      <c r="AG396" s="6"/>
      <c r="AI396" s="6"/>
    </row>
    <row r="397" spans="1:35">
      <c r="A397" s="1" t="s">
        <v>28</v>
      </c>
      <c r="B397" s="1" t="s">
        <v>58</v>
      </c>
      <c r="C397" s="1" t="s">
        <v>60</v>
      </c>
      <c r="D397" s="10">
        <v>0.99791666666666667</v>
      </c>
      <c r="E397" s="3">
        <f t="shared" si="52"/>
        <v>-169.99533333333332</v>
      </c>
      <c r="F397" s="3">
        <f t="shared" si="53"/>
        <v>-39.997999999999998</v>
      </c>
      <c r="G397" s="1">
        <v>4635</v>
      </c>
      <c r="H397" s="11">
        <v>2466.2407560000001</v>
      </c>
      <c r="I397" s="1">
        <v>0</v>
      </c>
      <c r="J397" s="14">
        <v>1.8382400000000001</v>
      </c>
      <c r="K397" s="6">
        <v>0</v>
      </c>
      <c r="L397" s="18">
        <v>34.672603949679925</v>
      </c>
      <c r="M397" s="6">
        <v>0</v>
      </c>
      <c r="N397" s="7">
        <v>27.722077513830527</v>
      </c>
      <c r="O397" s="6">
        <v>0</v>
      </c>
      <c r="P397" s="27">
        <v>3.698336475814413</v>
      </c>
      <c r="Q397" s="6">
        <v>0</v>
      </c>
      <c r="R397" s="48">
        <v>178.00081312444593</v>
      </c>
      <c r="S397" s="6">
        <v>0</v>
      </c>
      <c r="T397" s="5"/>
      <c r="U397" s="6"/>
      <c r="W397" s="6"/>
      <c r="X397" s="24"/>
      <c r="Y397" s="6"/>
      <c r="Z397" s="28"/>
      <c r="AA397" s="6"/>
      <c r="AB397" s="51"/>
      <c r="AC397" s="6"/>
      <c r="AD397" s="34">
        <v>1.3000661010101011E-4</v>
      </c>
      <c r="AE397" s="6"/>
      <c r="AF397" s="32">
        <v>0.27374723048333499</v>
      </c>
      <c r="AG397" s="6">
        <v>0</v>
      </c>
      <c r="AH397" s="9">
        <v>6.2840050211416481</v>
      </c>
      <c r="AI397" s="6">
        <v>0</v>
      </c>
    </row>
    <row r="398" spans="1:35">
      <c r="A398" s="1" t="s">
        <v>28</v>
      </c>
      <c r="B398" s="1" t="s">
        <v>58</v>
      </c>
      <c r="C398" s="1" t="s">
        <v>60</v>
      </c>
      <c r="D398" s="10">
        <v>0.99791666666666667</v>
      </c>
      <c r="E398" s="3">
        <f t="shared" si="52"/>
        <v>-169.99533333333332</v>
      </c>
      <c r="F398" s="3">
        <f t="shared" si="53"/>
        <v>-39.997999999999998</v>
      </c>
      <c r="G398" s="1">
        <v>4635</v>
      </c>
      <c r="H398" s="11">
        <v>2711.0791509999999</v>
      </c>
      <c r="I398" s="1">
        <v>0</v>
      </c>
      <c r="J398" s="14">
        <v>1.6658999999999999</v>
      </c>
      <c r="K398" s="6">
        <v>0</v>
      </c>
      <c r="L398" s="18">
        <v>34.706325696244754</v>
      </c>
      <c r="M398" s="6">
        <v>0</v>
      </c>
      <c r="N398" s="7">
        <v>27.762250212321533</v>
      </c>
      <c r="O398" s="6">
        <v>0</v>
      </c>
      <c r="P398" s="27">
        <v>4.0140707058242846</v>
      </c>
      <c r="Q398" s="6">
        <v>0</v>
      </c>
      <c r="R398" s="48">
        <v>165.3481323343828</v>
      </c>
      <c r="S398" s="6">
        <v>0</v>
      </c>
      <c r="T398" s="5">
        <v>35.591598915699933</v>
      </c>
      <c r="U398" s="6">
        <v>0</v>
      </c>
      <c r="V398" s="9">
        <v>0</v>
      </c>
      <c r="W398" s="6">
        <v>0</v>
      </c>
      <c r="X398" s="23">
        <v>113.40712270122154</v>
      </c>
      <c r="Y398" s="6">
        <v>0</v>
      </c>
      <c r="Z398" s="27">
        <v>2.4341403868865621</v>
      </c>
      <c r="AA398" s="6">
        <v>0</v>
      </c>
      <c r="AB398" s="51"/>
      <c r="AC398" s="6"/>
      <c r="AD398" s="34"/>
      <c r="AE398" s="6"/>
      <c r="AG398" s="6"/>
      <c r="AI398" s="6"/>
    </row>
    <row r="399" spans="1:35">
      <c r="A399" s="1" t="s">
        <v>28</v>
      </c>
      <c r="B399" s="1" t="s">
        <v>58</v>
      </c>
      <c r="C399" s="1" t="s">
        <v>60</v>
      </c>
      <c r="D399" s="10">
        <v>0.99791666666666667</v>
      </c>
      <c r="E399" s="3">
        <f t="shared" si="52"/>
        <v>-169.99533333333332</v>
      </c>
      <c r="F399" s="3">
        <f t="shared" si="53"/>
        <v>-39.997999999999998</v>
      </c>
      <c r="G399" s="1">
        <v>4635</v>
      </c>
      <c r="H399" s="11">
        <v>2955.8770800000002</v>
      </c>
      <c r="I399" s="1">
        <v>0</v>
      </c>
      <c r="J399" s="14">
        <v>1.46974</v>
      </c>
      <c r="K399" s="6">
        <v>0</v>
      </c>
      <c r="L399" s="18">
        <v>34.721864649513691</v>
      </c>
      <c r="M399" s="6">
        <v>0</v>
      </c>
      <c r="N399" s="7">
        <v>27.789211416707985</v>
      </c>
      <c r="O399" s="6">
        <v>0</v>
      </c>
      <c r="P399" s="27">
        <v>4.2841630306021727</v>
      </c>
      <c r="Q399" s="6">
        <v>0</v>
      </c>
      <c r="R399" s="48">
        <v>154.99922574446518</v>
      </c>
      <c r="S399" s="6">
        <v>0</v>
      </c>
      <c r="T399" s="5">
        <v>34.138031495593857</v>
      </c>
      <c r="U399" s="6">
        <v>0</v>
      </c>
      <c r="V399" s="9">
        <v>0</v>
      </c>
      <c r="W399" s="6">
        <v>0</v>
      </c>
      <c r="X399" s="23">
        <v>107.19078391229067</v>
      </c>
      <c r="Y399" s="6">
        <v>0</v>
      </c>
      <c r="Z399" s="27">
        <v>2.3091843343872487</v>
      </c>
      <c r="AA399" s="6">
        <v>0</v>
      </c>
      <c r="AB399" s="51"/>
      <c r="AC399" s="6"/>
      <c r="AD399" s="34">
        <v>1.2693480757575758E-4</v>
      </c>
      <c r="AE399" s="6">
        <v>0</v>
      </c>
      <c r="AF399" s="32">
        <v>0.21969643009206258</v>
      </c>
      <c r="AG399" s="6">
        <v>0</v>
      </c>
      <c r="AH399" s="9">
        <v>5.8347643493320147</v>
      </c>
      <c r="AI399" s="6">
        <v>0</v>
      </c>
    </row>
    <row r="400" spans="1:35">
      <c r="A400" s="1" t="s">
        <v>28</v>
      </c>
      <c r="B400" s="1" t="s">
        <v>58</v>
      </c>
      <c r="C400" s="1" t="s">
        <v>60</v>
      </c>
      <c r="D400" s="10">
        <v>0.99791666666666667</v>
      </c>
      <c r="E400" s="3">
        <f t="shared" si="52"/>
        <v>-169.99533333333332</v>
      </c>
      <c r="F400" s="3">
        <f t="shared" si="53"/>
        <v>-39.997999999999998</v>
      </c>
      <c r="G400" s="1">
        <v>4635</v>
      </c>
      <c r="H400" s="11">
        <v>3200.717846</v>
      </c>
      <c r="I400" s="1">
        <v>0</v>
      </c>
      <c r="J400" s="14">
        <v>1.26647</v>
      </c>
      <c r="K400" s="6">
        <v>0</v>
      </c>
      <c r="L400" s="18">
        <v>34.723323831246702</v>
      </c>
      <c r="M400" s="6">
        <v>0</v>
      </c>
      <c r="N400" s="7">
        <v>27.804877629965404</v>
      </c>
      <c r="O400" s="6">
        <v>0</v>
      </c>
      <c r="P400" s="27">
        <v>4.2997370927936824</v>
      </c>
      <c r="Q400" s="6">
        <v>0</v>
      </c>
      <c r="R400" s="48">
        <v>156.12504534106773</v>
      </c>
      <c r="S400" s="6">
        <v>0</v>
      </c>
      <c r="T400" s="5">
        <v>33.035627524736796</v>
      </c>
      <c r="U400" s="6">
        <v>0</v>
      </c>
      <c r="V400" s="9">
        <v>0</v>
      </c>
      <c r="W400" s="6">
        <v>0</v>
      </c>
      <c r="X400" s="23">
        <v>105.63261266277726</v>
      </c>
      <c r="Y400" s="6">
        <v>0</v>
      </c>
      <c r="Z400" s="27">
        <v>2.239208944987634</v>
      </c>
      <c r="AA400" s="6">
        <v>0</v>
      </c>
      <c r="AB400" s="51"/>
      <c r="AC400" s="6"/>
      <c r="AD400" s="34"/>
      <c r="AE400" s="6"/>
      <c r="AG400" s="6"/>
      <c r="AI400" s="6"/>
    </row>
    <row r="401" spans="1:35">
      <c r="A401" s="1" t="s">
        <v>28</v>
      </c>
      <c r="B401" s="1" t="s">
        <v>58</v>
      </c>
      <c r="C401" s="1" t="s">
        <v>60</v>
      </c>
      <c r="D401" s="10">
        <v>0.99791666666666667</v>
      </c>
      <c r="E401" s="3">
        <f t="shared" si="52"/>
        <v>-169.99533333333332</v>
      </c>
      <c r="F401" s="3">
        <f t="shared" si="53"/>
        <v>-39.997999999999998</v>
      </c>
      <c r="G401" s="1">
        <v>4635</v>
      </c>
      <c r="H401" s="11">
        <v>3444.9453039999999</v>
      </c>
      <c r="I401" s="1">
        <v>0</v>
      </c>
      <c r="J401" s="14">
        <v>1.06778</v>
      </c>
      <c r="K401" s="6">
        <v>0</v>
      </c>
      <c r="L401" s="18">
        <v>34.731236670281575</v>
      </c>
      <c r="M401" s="6">
        <v>0</v>
      </c>
      <c r="N401" s="7">
        <v>27.824888072669182</v>
      </c>
      <c r="O401" s="6">
        <v>0</v>
      </c>
      <c r="P401" s="27">
        <v>4.6005902517275423</v>
      </c>
      <c r="Q401" s="6">
        <v>0</v>
      </c>
      <c r="R401" s="48">
        <v>144.47501624609814</v>
      </c>
      <c r="S401" s="6">
        <v>0</v>
      </c>
      <c r="T401" s="5">
        <v>32.559131101335055</v>
      </c>
      <c r="U401" s="6">
        <v>0</v>
      </c>
      <c r="V401" s="9">
        <v>0</v>
      </c>
      <c r="W401" s="6">
        <v>0</v>
      </c>
      <c r="X401" s="23">
        <v>110.86928481904368</v>
      </c>
      <c r="Y401" s="6">
        <v>0</v>
      </c>
      <c r="Z401" s="27">
        <v>2.3138494809688575</v>
      </c>
      <c r="AA401" s="6">
        <v>0</v>
      </c>
      <c r="AB401" s="51"/>
      <c r="AC401" s="6"/>
      <c r="AD401" s="34">
        <v>2.304842797979798E-4</v>
      </c>
      <c r="AE401" s="6">
        <v>0</v>
      </c>
      <c r="AF401" s="32">
        <v>0.2057109504139302</v>
      </c>
      <c r="AG401" s="6">
        <v>0</v>
      </c>
      <c r="AH401" s="9">
        <v>6.2684480919099466</v>
      </c>
      <c r="AI401" s="6">
        <v>0</v>
      </c>
    </row>
    <row r="402" spans="1:35">
      <c r="A402" s="1" t="s">
        <v>28</v>
      </c>
      <c r="B402" s="1" t="s">
        <v>58</v>
      </c>
      <c r="C402" s="1" t="s">
        <v>60</v>
      </c>
      <c r="D402" s="10">
        <v>0.99791666666666667</v>
      </c>
      <c r="E402" s="3">
        <f t="shared" si="52"/>
        <v>-169.99533333333332</v>
      </c>
      <c r="F402" s="3">
        <f t="shared" si="53"/>
        <v>-39.997999999999998</v>
      </c>
      <c r="G402" s="1">
        <v>4635</v>
      </c>
      <c r="H402" s="11">
        <v>3688.315822</v>
      </c>
      <c r="I402" s="1">
        <v>0</v>
      </c>
      <c r="J402" s="14">
        <v>0.87673299999999998</v>
      </c>
      <c r="K402" s="6">
        <v>0</v>
      </c>
      <c r="L402" s="18">
        <v>34.722737148807369</v>
      </c>
      <c r="M402" s="6">
        <v>0</v>
      </c>
      <c r="N402" s="7">
        <v>27.830687610016184</v>
      </c>
      <c r="O402" s="6">
        <v>0</v>
      </c>
      <c r="P402" s="27">
        <v>4.6382344521224095</v>
      </c>
      <c r="Q402" s="6">
        <v>0</v>
      </c>
      <c r="R402" s="48">
        <v>144.5604512773607</v>
      </c>
      <c r="S402" s="6">
        <v>0</v>
      </c>
      <c r="T402" s="5">
        <v>33.217564064722595</v>
      </c>
      <c r="U402" s="6">
        <v>0</v>
      </c>
      <c r="V402" s="9">
        <v>0</v>
      </c>
      <c r="W402" s="6">
        <v>0</v>
      </c>
      <c r="X402" s="23">
        <v>115.85877270833369</v>
      </c>
      <c r="Y402" s="6">
        <v>0</v>
      </c>
      <c r="Z402" s="27">
        <v>2.3138494809688575</v>
      </c>
      <c r="AA402" s="6">
        <v>0</v>
      </c>
      <c r="AB402" s="51"/>
      <c r="AC402" s="6"/>
      <c r="AD402" s="34"/>
      <c r="AE402" s="6"/>
      <c r="AG402" s="6"/>
      <c r="AI402" s="6"/>
    </row>
    <row r="403" spans="1:35">
      <c r="A403" s="1" t="s">
        <v>28</v>
      </c>
      <c r="B403" s="1" t="s">
        <v>58</v>
      </c>
      <c r="C403" s="1" t="s">
        <v>60</v>
      </c>
      <c r="D403" s="10">
        <v>0.99791666666666667</v>
      </c>
      <c r="E403" s="3">
        <f t="shared" si="52"/>
        <v>-169.99533333333332</v>
      </c>
      <c r="F403" s="3">
        <f t="shared" si="53"/>
        <v>-39.997999999999998</v>
      </c>
      <c r="G403" s="1">
        <v>4635</v>
      </c>
      <c r="H403" s="11">
        <v>3933.1547089999999</v>
      </c>
      <c r="I403" s="1">
        <v>0</v>
      </c>
      <c r="J403" s="14">
        <v>0.71431199999999995</v>
      </c>
      <c r="K403" s="6">
        <v>0</v>
      </c>
      <c r="L403" s="18">
        <v>34.716103229485505</v>
      </c>
      <c r="M403" s="6">
        <v>0</v>
      </c>
      <c r="N403" s="7">
        <v>27.83570847592091</v>
      </c>
      <c r="O403" s="6">
        <v>0</v>
      </c>
      <c r="P403" s="27">
        <v>4.7189972852912145</v>
      </c>
      <c r="Q403" s="6">
        <v>0</v>
      </c>
      <c r="R403" s="48">
        <v>142.46709348432944</v>
      </c>
      <c r="S403" s="6">
        <v>0</v>
      </c>
      <c r="T403" s="5">
        <v>33.351474447332201</v>
      </c>
      <c r="U403" s="6">
        <v>0</v>
      </c>
      <c r="V403" s="9">
        <v>0</v>
      </c>
      <c r="W403" s="6">
        <v>0</v>
      </c>
      <c r="X403" s="23">
        <v>120.05346197424845</v>
      </c>
      <c r="Y403" s="6">
        <v>0</v>
      </c>
      <c r="Z403" s="27">
        <v>2.3188577772640491</v>
      </c>
      <c r="AA403" s="6">
        <v>0</v>
      </c>
      <c r="AB403" s="51"/>
      <c r="AC403" s="6"/>
      <c r="AD403" s="34">
        <v>1.4814015404040405E-4</v>
      </c>
      <c r="AE403" s="6">
        <v>0</v>
      </c>
      <c r="AF403" s="32">
        <v>0.22318623164533336</v>
      </c>
      <c r="AG403" s="6">
        <v>0</v>
      </c>
      <c r="AH403" s="9">
        <v>6.2854417130161435</v>
      </c>
      <c r="AI403" s="6">
        <v>0</v>
      </c>
    </row>
    <row r="404" spans="1:35">
      <c r="A404" s="1" t="s">
        <v>28</v>
      </c>
      <c r="B404" s="1" t="s">
        <v>58</v>
      </c>
      <c r="C404" s="1" t="s">
        <v>60</v>
      </c>
      <c r="D404" s="10">
        <v>0.99791666666666667</v>
      </c>
      <c r="E404" s="3">
        <f t="shared" si="52"/>
        <v>-169.99533333333332</v>
      </c>
      <c r="F404" s="3">
        <f t="shared" si="53"/>
        <v>-39.997999999999998</v>
      </c>
      <c r="G404" s="1">
        <v>4635</v>
      </c>
      <c r="H404" s="11">
        <v>4176.1905299999999</v>
      </c>
      <c r="I404" s="1">
        <v>0</v>
      </c>
      <c r="J404" s="14">
        <v>0.62534199999999995</v>
      </c>
      <c r="K404" s="6">
        <v>0</v>
      </c>
      <c r="L404" s="18">
        <v>34.71338052035491</v>
      </c>
      <c r="M404" s="6">
        <v>0</v>
      </c>
      <c r="N404" s="7">
        <v>27.839041717685177</v>
      </c>
      <c r="O404" s="6">
        <v>0</v>
      </c>
      <c r="P404" s="27">
        <v>4.7473050098716687</v>
      </c>
      <c r="Q404" s="6">
        <v>0</v>
      </c>
      <c r="R404" s="48">
        <v>142.03424460952616</v>
      </c>
      <c r="S404" s="6">
        <v>0</v>
      </c>
      <c r="T404" s="5">
        <v>33.29872818069164</v>
      </c>
      <c r="U404" s="6">
        <v>0</v>
      </c>
      <c r="V404" s="9">
        <v>0</v>
      </c>
      <c r="W404" s="6">
        <v>0</v>
      </c>
      <c r="X404" s="23">
        <v>122.90534224044713</v>
      </c>
      <c r="Y404" s="6">
        <v>0</v>
      </c>
      <c r="Z404" s="27">
        <v>2.3188577772640491</v>
      </c>
      <c r="AA404" s="6">
        <v>0</v>
      </c>
      <c r="AB404" s="51"/>
      <c r="AC404" s="6"/>
      <c r="AD404" s="34"/>
      <c r="AE404" s="6"/>
      <c r="AG404" s="6"/>
      <c r="AI404" s="6"/>
    </row>
    <row r="405" spans="1:35">
      <c r="A405" s="1" t="s">
        <v>28</v>
      </c>
      <c r="B405" s="1" t="s">
        <v>58</v>
      </c>
      <c r="C405" s="1" t="s">
        <v>60</v>
      </c>
      <c r="D405" s="10">
        <v>0.99791666666666667</v>
      </c>
      <c r="E405" s="3">
        <f t="shared" si="52"/>
        <v>-169.99533333333332</v>
      </c>
      <c r="F405" s="3">
        <f t="shared" si="53"/>
        <v>-39.997999999999998</v>
      </c>
      <c r="G405" s="1">
        <v>4635</v>
      </c>
      <c r="H405" s="11">
        <v>4418.3186690000002</v>
      </c>
      <c r="I405" s="1">
        <v>0</v>
      </c>
      <c r="J405" s="14">
        <v>0.58520399999999995</v>
      </c>
      <c r="K405" s="6">
        <v>0</v>
      </c>
      <c r="L405" s="18">
        <v>34.711635596816059</v>
      </c>
      <c r="M405" s="6">
        <v>0</v>
      </c>
      <c r="N405" s="7">
        <v>27.840094381383324</v>
      </c>
      <c r="O405" s="6">
        <v>0</v>
      </c>
      <c r="P405" s="27">
        <v>4.7484921767028636</v>
      </c>
      <c r="Q405" s="6">
        <v>0</v>
      </c>
      <c r="R405" s="48">
        <v>142.3584484990175</v>
      </c>
      <c r="S405" s="6">
        <v>0</v>
      </c>
      <c r="T405" s="5">
        <v>33.563936543867086</v>
      </c>
      <c r="U405" s="6">
        <v>0</v>
      </c>
      <c r="V405" s="9">
        <v>0</v>
      </c>
      <c r="W405" s="6">
        <v>0</v>
      </c>
      <c r="X405" s="23">
        <v>124.7124247542842</v>
      </c>
      <c r="Y405" s="6">
        <v>0</v>
      </c>
      <c r="Z405" s="27">
        <v>2.3138494809688575</v>
      </c>
      <c r="AA405" s="6">
        <v>0</v>
      </c>
      <c r="AB405" s="51"/>
      <c r="AC405" s="6"/>
      <c r="AD405" s="34"/>
      <c r="AE405" s="6"/>
      <c r="AG405" s="6"/>
      <c r="AI405" s="6"/>
    </row>
    <row r="406" spans="1:35">
      <c r="A406" s="1" t="s">
        <v>28</v>
      </c>
      <c r="B406" s="1" t="s">
        <v>58</v>
      </c>
      <c r="C406" s="1" t="s">
        <v>60</v>
      </c>
      <c r="D406" s="10">
        <v>0.99791666666666667</v>
      </c>
      <c r="E406" s="3">
        <f t="shared" si="52"/>
        <v>-169.99533333333332</v>
      </c>
      <c r="F406" s="3">
        <f t="shared" si="53"/>
        <v>-39.997999999999998</v>
      </c>
      <c r="G406" s="1">
        <v>4635</v>
      </c>
      <c r="H406" s="11">
        <v>4570.6984179999999</v>
      </c>
      <c r="I406" s="1">
        <v>0</v>
      </c>
      <c r="J406" s="14">
        <v>0.57420300000000002</v>
      </c>
      <c r="K406" s="6">
        <v>0</v>
      </c>
      <c r="L406" s="18">
        <v>34.713606157995841</v>
      </c>
      <c r="M406" s="6">
        <v>0</v>
      </c>
      <c r="N406" s="7">
        <v>27.842351917473934</v>
      </c>
      <c r="O406" s="6">
        <v>0</v>
      </c>
      <c r="P406" s="27">
        <v>4.7660456071076016</v>
      </c>
      <c r="Q406" s="6">
        <v>0</v>
      </c>
      <c r="R406" s="48">
        <v>141.67241327815736</v>
      </c>
      <c r="S406" s="6">
        <v>0</v>
      </c>
      <c r="T406" s="5">
        <v>33.566748443401607</v>
      </c>
      <c r="U406" s="6">
        <v>0</v>
      </c>
      <c r="V406" s="9">
        <v>0</v>
      </c>
      <c r="W406" s="6">
        <v>0</v>
      </c>
      <c r="X406" s="23">
        <v>125.2750760310881</v>
      </c>
      <c r="Y406" s="6">
        <v>0</v>
      </c>
      <c r="Z406" s="27">
        <v>2.3088411846736658</v>
      </c>
      <c r="AA406" s="6">
        <v>0</v>
      </c>
      <c r="AB406" s="51"/>
      <c r="AC406" s="6"/>
      <c r="AD406" s="34">
        <v>7.6993243939393926E-5</v>
      </c>
      <c r="AE406" s="6">
        <v>0</v>
      </c>
      <c r="AF406" s="32">
        <v>0.26509583537246872</v>
      </c>
      <c r="AG406" s="6">
        <v>0</v>
      </c>
      <c r="AH406" s="9">
        <v>7.4887182875264253</v>
      </c>
      <c r="AI406" s="6">
        <v>0</v>
      </c>
    </row>
    <row r="407" spans="1:35">
      <c r="A407" s="1" t="s">
        <v>28</v>
      </c>
      <c r="B407" s="1" t="s">
        <v>58</v>
      </c>
      <c r="C407" s="1" t="s">
        <v>60</v>
      </c>
      <c r="D407" s="10">
        <v>0.99791666666666667</v>
      </c>
      <c r="E407" s="3">
        <f t="shared" si="52"/>
        <v>-169.99533333333332</v>
      </c>
      <c r="F407" s="3">
        <f t="shared" si="53"/>
        <v>-39.997999999999998</v>
      </c>
      <c r="G407" s="1">
        <v>4635</v>
      </c>
      <c r="H407" s="11">
        <v>4619.1560030000001</v>
      </c>
      <c r="I407" s="1">
        <v>0</v>
      </c>
      <c r="J407" s="14">
        <v>0.57137400000000005</v>
      </c>
      <c r="K407" s="6">
        <v>0</v>
      </c>
      <c r="L407" s="18">
        <v>34.715185627743367</v>
      </c>
      <c r="M407" s="6">
        <v>0</v>
      </c>
      <c r="N407" s="7">
        <v>27.843796455295887</v>
      </c>
      <c r="O407" s="6">
        <v>0</v>
      </c>
      <c r="P407" s="27">
        <v>4.7486238400789738</v>
      </c>
      <c r="Q407" s="6">
        <v>0</v>
      </c>
      <c r="R407" s="48">
        <v>142.47269035160292</v>
      </c>
      <c r="S407" s="6">
        <v>0</v>
      </c>
      <c r="T407" s="5">
        <v>33.534232115368766</v>
      </c>
      <c r="U407" s="6">
        <v>0</v>
      </c>
      <c r="V407" s="9">
        <v>0</v>
      </c>
      <c r="W407" s="6">
        <v>0</v>
      </c>
      <c r="X407" s="23">
        <v>125.3896233397747</v>
      </c>
      <c r="Y407" s="6">
        <v>0</v>
      </c>
      <c r="Z407" s="27">
        <v>2.2938162957880914</v>
      </c>
      <c r="AA407" s="6">
        <v>0</v>
      </c>
      <c r="AB407" s="51"/>
      <c r="AC407" s="6"/>
      <c r="AD407" s="34">
        <v>2.4356421313131312E-4</v>
      </c>
      <c r="AE407" s="6">
        <v>0</v>
      </c>
      <c r="AF407" s="32">
        <v>0.21281363899260433</v>
      </c>
      <c r="AG407" s="6">
        <v>0</v>
      </c>
      <c r="AH407" s="9">
        <v>8.8968344105640789</v>
      </c>
      <c r="AI407" s="6">
        <v>0</v>
      </c>
    </row>
    <row r="408" spans="1:35">
      <c r="A408" s="1" t="s">
        <v>28</v>
      </c>
      <c r="B408" s="1" t="s">
        <v>61</v>
      </c>
      <c r="C408" s="1" t="s">
        <v>62</v>
      </c>
      <c r="D408" s="10">
        <v>0.89097222222222217</v>
      </c>
      <c r="E408" s="3">
        <f t="shared" ref="E408:E417" si="54">-(170+0.19/60)</f>
        <v>-170.00316666666666</v>
      </c>
      <c r="F408" s="3">
        <f t="shared" ref="F408:F417" si="55">-(35+0.1/60)</f>
        <v>-35.001666666666665</v>
      </c>
      <c r="G408" s="1">
        <v>5170</v>
      </c>
      <c r="H408" s="11">
        <v>0</v>
      </c>
      <c r="I408" s="1">
        <v>0</v>
      </c>
      <c r="J408" s="5">
        <v>19.600000000000001</v>
      </c>
      <c r="K408" s="6">
        <v>0</v>
      </c>
      <c r="L408" s="18">
        <v>35.213732614451793</v>
      </c>
      <c r="M408" s="6">
        <v>0</v>
      </c>
      <c r="N408" s="7">
        <v>25.030933729411572</v>
      </c>
      <c r="O408" s="6">
        <v>0</v>
      </c>
      <c r="P408" s="27">
        <v>5.3296616931479655</v>
      </c>
      <c r="Q408" s="6">
        <v>0</v>
      </c>
      <c r="R408" s="48">
        <v>-5.9015115769935846</v>
      </c>
      <c r="S408" s="6">
        <v>0</v>
      </c>
      <c r="T408" s="5">
        <v>0</v>
      </c>
      <c r="U408" s="6">
        <v>0</v>
      </c>
      <c r="V408" s="9">
        <v>0</v>
      </c>
      <c r="W408" s="6">
        <v>0</v>
      </c>
      <c r="X408" s="23">
        <v>0</v>
      </c>
      <c r="Y408" s="6">
        <v>0</v>
      </c>
      <c r="Z408" s="27">
        <v>0.13787336907016051</v>
      </c>
      <c r="AA408" s="6">
        <v>0</v>
      </c>
      <c r="AB408" s="30">
        <v>5.6000000000000001E-2</v>
      </c>
      <c r="AC408" s="6">
        <v>0</v>
      </c>
      <c r="AD408" s="34">
        <v>0.28373154103540671</v>
      </c>
      <c r="AE408" s="6">
        <v>0</v>
      </c>
      <c r="AF408" s="32">
        <v>6.1557198654194059</v>
      </c>
      <c r="AG408" s="6">
        <v>0</v>
      </c>
      <c r="AH408" s="9">
        <v>77.692121468834515</v>
      </c>
      <c r="AI408" s="6">
        <v>0</v>
      </c>
    </row>
    <row r="409" spans="1:35">
      <c r="A409" s="1" t="s">
        <v>28</v>
      </c>
      <c r="B409" s="1" t="s">
        <v>61</v>
      </c>
      <c r="C409" s="1" t="s">
        <v>62</v>
      </c>
      <c r="D409" s="10">
        <v>0.89097222222222217</v>
      </c>
      <c r="E409" s="3">
        <f t="shared" si="54"/>
        <v>-170.00316666666666</v>
      </c>
      <c r="F409" s="3">
        <f t="shared" si="55"/>
        <v>-35.001666666666665</v>
      </c>
      <c r="G409" s="1">
        <v>5170</v>
      </c>
      <c r="H409" s="11">
        <v>9.9493963319999992</v>
      </c>
      <c r="I409" s="1">
        <v>0</v>
      </c>
      <c r="J409" s="14">
        <v>19.5762</v>
      </c>
      <c r="K409" s="6">
        <v>0</v>
      </c>
      <c r="L409" s="18">
        <v>35.209739214857208</v>
      </c>
      <c r="M409" s="6">
        <v>0</v>
      </c>
      <c r="N409" s="7">
        <v>25.034082212838484</v>
      </c>
      <c r="O409" s="6">
        <v>0</v>
      </c>
      <c r="P409" s="27">
        <v>5.378634731876863</v>
      </c>
      <c r="Q409" s="6">
        <v>0</v>
      </c>
      <c r="R409" s="48">
        <v>-7.9795917802119334</v>
      </c>
      <c r="S409" s="6">
        <v>0</v>
      </c>
      <c r="T409" s="5">
        <v>0</v>
      </c>
      <c r="U409" s="6">
        <v>0</v>
      </c>
      <c r="V409" s="9">
        <v>0</v>
      </c>
      <c r="W409" s="6">
        <v>0</v>
      </c>
      <c r="X409" s="23">
        <v>0</v>
      </c>
      <c r="Y409" s="6">
        <v>0</v>
      </c>
      <c r="Z409" s="27">
        <v>0.13397288909884675</v>
      </c>
      <c r="AA409" s="6">
        <v>0</v>
      </c>
      <c r="AB409" s="30">
        <v>0.06</v>
      </c>
      <c r="AC409" s="6">
        <v>0</v>
      </c>
      <c r="AD409" s="34">
        <v>0.32396829480574174</v>
      </c>
      <c r="AE409" s="6">
        <v>0</v>
      </c>
      <c r="AF409" s="32">
        <v>5.6960289018496564</v>
      </c>
      <c r="AG409" s="6">
        <v>0</v>
      </c>
      <c r="AH409" s="9">
        <v>65.834633931771521</v>
      </c>
      <c r="AI409" s="6">
        <v>0</v>
      </c>
    </row>
    <row r="410" spans="1:35">
      <c r="A410" s="1" t="s">
        <v>28</v>
      </c>
      <c r="B410" s="1" t="s">
        <v>61</v>
      </c>
      <c r="C410" s="1" t="s">
        <v>62</v>
      </c>
      <c r="D410" s="10">
        <v>0.89097222222222217</v>
      </c>
      <c r="E410" s="3">
        <f t="shared" si="54"/>
        <v>-170.00316666666666</v>
      </c>
      <c r="F410" s="3">
        <f t="shared" si="55"/>
        <v>-35.001666666666665</v>
      </c>
      <c r="G410" s="1">
        <v>5170</v>
      </c>
      <c r="H410" s="11">
        <v>19.974745590000001</v>
      </c>
      <c r="I410" s="1">
        <v>0</v>
      </c>
      <c r="J410" s="14">
        <v>19.535299999999999</v>
      </c>
      <c r="K410" s="6">
        <v>0</v>
      </c>
      <c r="L410" s="18">
        <v>35.206648707752635</v>
      </c>
      <c r="M410" s="6">
        <v>0</v>
      </c>
      <c r="N410" s="7">
        <v>25.042361495103023</v>
      </c>
      <c r="O410" s="6">
        <v>0</v>
      </c>
      <c r="P410" s="27">
        <v>5.3260540963257199</v>
      </c>
      <c r="Q410" s="6">
        <v>0</v>
      </c>
      <c r="R410" s="48">
        <v>-5.4512498802668574</v>
      </c>
      <c r="S410" s="6">
        <v>0</v>
      </c>
      <c r="T410" s="5">
        <v>0</v>
      </c>
      <c r="U410" s="6">
        <v>0</v>
      </c>
      <c r="V410" s="9">
        <v>0</v>
      </c>
      <c r="W410" s="6">
        <v>0</v>
      </c>
      <c r="X410" s="23">
        <v>0</v>
      </c>
      <c r="Y410" s="6">
        <v>0</v>
      </c>
      <c r="Z410" s="27">
        <v>0.13007339566695714</v>
      </c>
      <c r="AA410" s="6">
        <v>0</v>
      </c>
      <c r="AB410" s="30">
        <v>5.6000000000000001E-2</v>
      </c>
      <c r="AC410" s="6">
        <v>0</v>
      </c>
      <c r="AD410" s="34">
        <v>0.33744650897990441</v>
      </c>
      <c r="AE410" s="6">
        <v>0</v>
      </c>
      <c r="AF410" s="32">
        <v>6.4760142208093754</v>
      </c>
      <c r="AG410" s="6">
        <v>0</v>
      </c>
      <c r="AH410" s="9">
        <v>79.41529423787253</v>
      </c>
      <c r="AI410" s="6">
        <v>0</v>
      </c>
    </row>
    <row r="411" spans="1:35">
      <c r="A411" s="1" t="s">
        <v>28</v>
      </c>
      <c r="B411" s="1" t="s">
        <v>61</v>
      </c>
      <c r="C411" s="1" t="s">
        <v>62</v>
      </c>
      <c r="D411" s="10">
        <v>0.89097222222222217</v>
      </c>
      <c r="E411" s="3">
        <f t="shared" si="54"/>
        <v>-170.00316666666666</v>
      </c>
      <c r="F411" s="3">
        <f t="shared" si="55"/>
        <v>-35.001666666666665</v>
      </c>
      <c r="G411" s="1">
        <v>5170</v>
      </c>
      <c r="H411" s="11">
        <v>29.166782080000001</v>
      </c>
      <c r="I411" s="1">
        <v>0</v>
      </c>
      <c r="J411" s="14">
        <v>19.448699999999999</v>
      </c>
      <c r="K411" s="6">
        <v>0</v>
      </c>
      <c r="L411" s="18">
        <v>35.196323954148887</v>
      </c>
      <c r="M411" s="6">
        <v>0</v>
      </c>
      <c r="N411" s="7">
        <v>25.056955954969453</v>
      </c>
      <c r="O411" s="6">
        <v>0</v>
      </c>
      <c r="P411" s="27">
        <v>5.4340120655412107</v>
      </c>
      <c r="Q411" s="6">
        <v>0</v>
      </c>
      <c r="R411" s="48">
        <v>-9.8814928122712047</v>
      </c>
      <c r="S411" s="6">
        <v>0</v>
      </c>
      <c r="T411" s="5">
        <v>0</v>
      </c>
      <c r="U411" s="6">
        <v>0</v>
      </c>
      <c r="V411" s="9">
        <v>0</v>
      </c>
      <c r="W411" s="6">
        <v>0</v>
      </c>
      <c r="X411" s="23">
        <v>0</v>
      </c>
      <c r="Y411" s="6">
        <v>0</v>
      </c>
      <c r="Z411" s="27">
        <v>0.13116686030554331</v>
      </c>
      <c r="AA411" s="6">
        <v>0</v>
      </c>
      <c r="AB411" s="30">
        <v>6.6000000000000003E-2</v>
      </c>
      <c r="AC411" s="6">
        <v>0</v>
      </c>
      <c r="AD411" s="34">
        <v>0.35331778770334932</v>
      </c>
      <c r="AE411" s="6">
        <v>0</v>
      </c>
      <c r="AF411" s="32">
        <v>6.7345411847642112</v>
      </c>
      <c r="AG411" s="6">
        <v>0</v>
      </c>
      <c r="AH411" s="9">
        <v>123.35142061190577</v>
      </c>
      <c r="AI411" s="6">
        <v>0</v>
      </c>
    </row>
    <row r="412" spans="1:35">
      <c r="A412" s="1" t="s">
        <v>28</v>
      </c>
      <c r="B412" s="1" t="s">
        <v>61</v>
      </c>
      <c r="C412" s="1" t="s">
        <v>62</v>
      </c>
      <c r="D412" s="10">
        <v>0.89097222222222217</v>
      </c>
      <c r="E412" s="3">
        <f t="shared" si="54"/>
        <v>-170.00316666666666</v>
      </c>
      <c r="F412" s="3">
        <f t="shared" si="55"/>
        <v>-35.001666666666665</v>
      </c>
      <c r="G412" s="1">
        <v>5170</v>
      </c>
      <c r="H412" s="11">
        <v>50.18283306</v>
      </c>
      <c r="I412" s="1">
        <v>0</v>
      </c>
      <c r="J412" s="14">
        <v>17.4025</v>
      </c>
      <c r="K412" s="6">
        <v>0</v>
      </c>
      <c r="L412" s="18">
        <v>35.123178217515523</v>
      </c>
      <c r="M412" s="6">
        <v>0</v>
      </c>
      <c r="N412" s="7">
        <v>25.513313833054099</v>
      </c>
      <c r="O412" s="6">
        <v>0</v>
      </c>
      <c r="P412" s="27">
        <v>5.671611420059584</v>
      </c>
      <c r="Q412" s="6">
        <v>0</v>
      </c>
      <c r="R412" s="48">
        <v>-11.175898668503123</v>
      </c>
      <c r="S412" s="6">
        <v>0</v>
      </c>
      <c r="T412" s="5">
        <v>0</v>
      </c>
      <c r="U412" s="6">
        <v>0</v>
      </c>
      <c r="V412" s="9">
        <v>0</v>
      </c>
      <c r="W412" s="6">
        <v>0</v>
      </c>
      <c r="X412" s="23">
        <v>0</v>
      </c>
      <c r="Y412" s="6">
        <v>0</v>
      </c>
      <c r="Z412" s="27">
        <v>0.1372509075683766</v>
      </c>
      <c r="AA412" s="6">
        <v>0</v>
      </c>
      <c r="AB412" s="30">
        <v>9.9000000000000005E-2</v>
      </c>
      <c r="AC412" s="6">
        <v>0</v>
      </c>
      <c r="AD412" s="34">
        <v>0.36467742817799048</v>
      </c>
      <c r="AE412" s="6">
        <v>0</v>
      </c>
      <c r="AF412" s="32">
        <v>7.3473451273805805</v>
      </c>
      <c r="AG412" s="6">
        <v>0</v>
      </c>
      <c r="AH412" s="9">
        <v>129.35149392329998</v>
      </c>
      <c r="AI412" s="6">
        <v>0</v>
      </c>
    </row>
    <row r="413" spans="1:35">
      <c r="A413" s="1" t="s">
        <v>28</v>
      </c>
      <c r="B413" s="1" t="s">
        <v>61</v>
      </c>
      <c r="C413" s="1" t="s">
        <v>62</v>
      </c>
      <c r="D413" s="10">
        <v>0.89097222222222217</v>
      </c>
      <c r="E413" s="3">
        <f t="shared" si="54"/>
        <v>-170.00316666666666</v>
      </c>
      <c r="F413" s="3">
        <f t="shared" si="55"/>
        <v>-35.001666666666665</v>
      </c>
      <c r="G413" s="1">
        <v>5170</v>
      </c>
      <c r="H413" s="11">
        <v>74.489599319999996</v>
      </c>
      <c r="I413" s="1">
        <v>0</v>
      </c>
      <c r="J413" s="14">
        <v>15.1036</v>
      </c>
      <c r="K413" s="6">
        <v>0</v>
      </c>
      <c r="L413" s="18">
        <v>35.134910745315779</v>
      </c>
      <c r="M413" s="6">
        <v>0</v>
      </c>
      <c r="N413" s="7">
        <v>26.053960033484145</v>
      </c>
      <c r="O413" s="6">
        <v>0</v>
      </c>
      <c r="P413" s="27">
        <v>6.0574544687189684</v>
      </c>
      <c r="Q413" s="6">
        <v>0</v>
      </c>
      <c r="R413" s="48">
        <v>-17.221945959932128</v>
      </c>
      <c r="S413" s="6">
        <v>0</v>
      </c>
      <c r="T413" s="5">
        <v>0</v>
      </c>
      <c r="U413" s="6">
        <v>0</v>
      </c>
      <c r="V413" s="9">
        <v>0</v>
      </c>
      <c r="W413" s="6">
        <v>0</v>
      </c>
      <c r="X413" s="23">
        <v>0</v>
      </c>
      <c r="Y413" s="6">
        <v>0</v>
      </c>
      <c r="Z413" s="27">
        <v>0.16828423398893419</v>
      </c>
      <c r="AA413" s="6">
        <v>0</v>
      </c>
      <c r="AB413" s="30">
        <v>0.16300000000000001</v>
      </c>
      <c r="AC413" s="6">
        <v>0</v>
      </c>
      <c r="AD413" s="34">
        <v>0.43731574273492835</v>
      </c>
      <c r="AE413" s="6">
        <v>0</v>
      </c>
      <c r="AF413" s="32">
        <v>6.3182175145379507</v>
      </c>
      <c r="AG413" s="6">
        <v>0</v>
      </c>
      <c r="AH413" s="9">
        <v>133.32077319083771</v>
      </c>
      <c r="AI413" s="6">
        <v>0</v>
      </c>
    </row>
    <row r="414" spans="1:35">
      <c r="A414" s="1" t="s">
        <v>28</v>
      </c>
      <c r="B414" s="1" t="s">
        <v>61</v>
      </c>
      <c r="C414" s="1" t="s">
        <v>62</v>
      </c>
      <c r="D414" s="10">
        <v>0.89097222222222217</v>
      </c>
      <c r="E414" s="3">
        <f t="shared" si="54"/>
        <v>-170.00316666666666</v>
      </c>
      <c r="F414" s="3">
        <f t="shared" si="55"/>
        <v>-35.001666666666665</v>
      </c>
      <c r="G414" s="1">
        <v>5170</v>
      </c>
      <c r="H414" s="11">
        <v>100.2144528</v>
      </c>
      <c r="I414" s="1">
        <v>0</v>
      </c>
      <c r="J414" s="14">
        <v>13.874499999999999</v>
      </c>
      <c r="K414" s="6">
        <v>0</v>
      </c>
      <c r="L414" s="18">
        <v>35.137979356203722</v>
      </c>
      <c r="M414" s="6">
        <v>0</v>
      </c>
      <c r="N414" s="7">
        <v>26.320859843860035</v>
      </c>
      <c r="O414" s="6">
        <v>0</v>
      </c>
      <c r="P414" s="27">
        <v>5.759921226415095</v>
      </c>
      <c r="Q414" s="6">
        <v>0</v>
      </c>
      <c r="R414" s="48">
        <v>2.4463944111589058</v>
      </c>
      <c r="S414" s="6">
        <v>0</v>
      </c>
      <c r="T414" s="5">
        <v>1.9149113380065199</v>
      </c>
      <c r="U414" s="6">
        <v>0</v>
      </c>
      <c r="V414" s="9">
        <v>0.16</v>
      </c>
      <c r="W414" s="6">
        <v>0</v>
      </c>
      <c r="X414" s="23">
        <v>0</v>
      </c>
      <c r="Y414" s="6">
        <v>0</v>
      </c>
      <c r="Z414" s="27">
        <v>0.30408729405092916</v>
      </c>
      <c r="AA414" s="6">
        <v>0</v>
      </c>
      <c r="AB414" s="30">
        <v>0.32800000000000001</v>
      </c>
      <c r="AC414" s="6">
        <v>0</v>
      </c>
      <c r="AD414" s="34">
        <v>0.25651639285741634</v>
      </c>
      <c r="AE414" s="6">
        <v>0</v>
      </c>
      <c r="AF414" s="32">
        <v>6.56542221739294</v>
      </c>
      <c r="AG414" s="6">
        <v>0</v>
      </c>
      <c r="AH414" s="9">
        <v>78.321442205172119</v>
      </c>
      <c r="AI414" s="6">
        <v>0</v>
      </c>
    </row>
    <row r="415" spans="1:35">
      <c r="A415" s="1" t="s">
        <v>28</v>
      </c>
      <c r="B415" s="1" t="s">
        <v>61</v>
      </c>
      <c r="C415" s="1" t="s">
        <v>62</v>
      </c>
      <c r="D415" s="10">
        <v>0.89097222222222217</v>
      </c>
      <c r="E415" s="3">
        <f t="shared" si="54"/>
        <v>-170.00316666666666</v>
      </c>
      <c r="F415" s="3">
        <f t="shared" si="55"/>
        <v>-35.001666666666665</v>
      </c>
      <c r="G415" s="1">
        <v>5170</v>
      </c>
      <c r="H415" s="11">
        <v>125.4112205</v>
      </c>
      <c r="I415" s="1">
        <v>0</v>
      </c>
      <c r="J415" s="14">
        <v>13.2324</v>
      </c>
      <c r="K415" s="6">
        <v>0</v>
      </c>
      <c r="L415" s="18">
        <v>35.096745411376318</v>
      </c>
      <c r="M415" s="6">
        <v>0</v>
      </c>
      <c r="N415" s="7">
        <v>26.421505423679264</v>
      </c>
      <c r="O415" s="6">
        <v>0</v>
      </c>
      <c r="P415" s="27">
        <v>5.6018529294935462</v>
      </c>
      <c r="Q415" s="6">
        <v>0</v>
      </c>
      <c r="R415" s="48">
        <v>13.029100093205557</v>
      </c>
      <c r="S415" s="6">
        <v>0</v>
      </c>
      <c r="T415" s="5">
        <v>4.1183378837430347</v>
      </c>
      <c r="U415" s="6">
        <v>0</v>
      </c>
      <c r="V415" s="9">
        <v>0.18</v>
      </c>
      <c r="W415" s="6">
        <v>0</v>
      </c>
      <c r="X415" s="23">
        <v>0</v>
      </c>
      <c r="Y415" s="6">
        <v>0</v>
      </c>
      <c r="Z415" s="27">
        <v>0.41989849779107602</v>
      </c>
      <c r="AA415" s="6">
        <v>0</v>
      </c>
      <c r="AB415" s="30">
        <v>0.27600000000000002</v>
      </c>
      <c r="AC415" s="6">
        <v>0</v>
      </c>
      <c r="AD415" s="34">
        <v>8.8823805822424232E-2</v>
      </c>
      <c r="AE415" s="6">
        <v>0</v>
      </c>
      <c r="AF415" s="32">
        <v>5.0621583227526461</v>
      </c>
      <c r="AG415" s="6">
        <v>0</v>
      </c>
      <c r="AH415" s="9">
        <v>64.905628698250169</v>
      </c>
      <c r="AI415" s="6">
        <v>0</v>
      </c>
    </row>
    <row r="416" spans="1:35">
      <c r="A416" s="1" t="s">
        <v>28</v>
      </c>
      <c r="B416" s="1" t="s">
        <v>61</v>
      </c>
      <c r="C416" s="1" t="s">
        <v>62</v>
      </c>
      <c r="D416" s="10">
        <v>0.89097222222222217</v>
      </c>
      <c r="E416" s="3">
        <f t="shared" si="54"/>
        <v>-170.00316666666666</v>
      </c>
      <c r="F416" s="3">
        <f t="shared" si="55"/>
        <v>-35.001666666666665</v>
      </c>
      <c r="G416" s="1">
        <v>5170</v>
      </c>
      <c r="H416" s="11">
        <v>149.09101910000001</v>
      </c>
      <c r="I416" s="1">
        <v>0</v>
      </c>
      <c r="J416" s="14">
        <v>12.830500000000001</v>
      </c>
      <c r="K416" s="6">
        <v>0</v>
      </c>
      <c r="L416" s="18">
        <v>35.122062429397999</v>
      </c>
      <c r="M416" s="6">
        <v>0</v>
      </c>
      <c r="N416" s="7">
        <v>26.522094653881595</v>
      </c>
      <c r="O416" s="6">
        <v>0</v>
      </c>
      <c r="P416" s="27">
        <v>5.3220103773584917</v>
      </c>
      <c r="Q416" s="6">
        <v>0</v>
      </c>
      <c r="R416" s="48">
        <v>27.689686011863728</v>
      </c>
      <c r="S416" s="6">
        <v>0</v>
      </c>
      <c r="T416" s="5">
        <v>7.0981571129232766</v>
      </c>
      <c r="U416" s="6">
        <v>0</v>
      </c>
      <c r="V416" s="9">
        <v>0.03</v>
      </c>
      <c r="W416" s="6">
        <v>0</v>
      </c>
      <c r="X416" s="23">
        <v>1.1199223543321719</v>
      </c>
      <c r="Y416" s="6">
        <v>0</v>
      </c>
      <c r="Z416" s="27">
        <v>0.5805704566504728</v>
      </c>
      <c r="AA416" s="6">
        <v>0</v>
      </c>
      <c r="AB416" s="30">
        <v>0.13500000000000001</v>
      </c>
      <c r="AC416" s="6">
        <v>0</v>
      </c>
      <c r="AD416" s="34">
        <v>0.13485010732822972</v>
      </c>
      <c r="AE416" s="6">
        <v>0</v>
      </c>
      <c r="AF416" s="32">
        <v>4.1248406360049144</v>
      </c>
      <c r="AG416" s="6">
        <v>0</v>
      </c>
      <c r="AH416" s="9">
        <v>48.098714916888831</v>
      </c>
      <c r="AI416" s="6">
        <v>0</v>
      </c>
    </row>
    <row r="417" spans="1:35">
      <c r="A417" s="1" t="s">
        <v>28</v>
      </c>
      <c r="B417" s="1" t="s">
        <v>61</v>
      </c>
      <c r="C417" s="1" t="s">
        <v>62</v>
      </c>
      <c r="D417" s="10">
        <v>0.89097222222222217</v>
      </c>
      <c r="E417" s="3">
        <f t="shared" si="54"/>
        <v>-170.00316666666666</v>
      </c>
      <c r="F417" s="3">
        <f t="shared" si="55"/>
        <v>-35.001666666666665</v>
      </c>
      <c r="G417" s="1">
        <v>5170</v>
      </c>
      <c r="H417" s="11">
        <v>198.4310294</v>
      </c>
      <c r="I417" s="1">
        <v>0</v>
      </c>
      <c r="J417" s="14">
        <v>12.2994</v>
      </c>
      <c r="K417" s="6">
        <v>0</v>
      </c>
      <c r="L417" s="18">
        <v>35.058783571186169</v>
      </c>
      <c r="M417" s="6">
        <v>0</v>
      </c>
      <c r="N417" s="7">
        <v>26.57760463721047</v>
      </c>
      <c r="O417" s="6">
        <v>0</v>
      </c>
      <c r="P417" s="27">
        <v>5.155554915590864</v>
      </c>
      <c r="Q417" s="6">
        <v>0</v>
      </c>
      <c r="R417" s="48">
        <v>38.198907497664891</v>
      </c>
      <c r="S417" s="6">
        <v>0</v>
      </c>
      <c r="T417" s="5">
        <v>9.6229062518723598</v>
      </c>
      <c r="U417" s="6">
        <v>0</v>
      </c>
      <c r="V417" s="9">
        <v>0</v>
      </c>
      <c r="W417" s="6">
        <v>0</v>
      </c>
      <c r="X417" s="23">
        <v>1.3311678920956842</v>
      </c>
      <c r="Y417" s="6">
        <v>0</v>
      </c>
      <c r="Z417" s="27">
        <v>0.73621059814933554</v>
      </c>
      <c r="AA417" s="6">
        <v>0</v>
      </c>
      <c r="AB417" s="30">
        <v>1.2999999999999999E-2</v>
      </c>
      <c r="AC417" s="6">
        <v>0</v>
      </c>
      <c r="AD417" s="34">
        <v>5.8979797569696972E-3</v>
      </c>
      <c r="AE417" s="6">
        <v>0</v>
      </c>
      <c r="AF417" s="32">
        <v>2.417395572880126</v>
      </c>
      <c r="AG417" s="6">
        <v>0</v>
      </c>
      <c r="AH417" s="9">
        <v>34.057696638249958</v>
      </c>
      <c r="AI417" s="6">
        <v>0</v>
      </c>
    </row>
    <row r="418" spans="1:35">
      <c r="A418" s="1" t="s">
        <v>28</v>
      </c>
      <c r="B418" s="1" t="s">
        <v>61</v>
      </c>
      <c r="C418" s="1" t="s">
        <v>62</v>
      </c>
      <c r="D418" s="10">
        <v>0.4694444444444445</v>
      </c>
      <c r="E418" s="3">
        <f t="shared" ref="E418:E440" si="56">-(170+0.16/60)</f>
        <v>-170.00266666666667</v>
      </c>
      <c r="F418" s="3">
        <f t="shared" ref="F418:F440" si="57">-(35+0.23/60)</f>
        <v>-35.003833333333333</v>
      </c>
      <c r="G418" s="1">
        <v>5160</v>
      </c>
      <c r="H418" s="11">
        <v>297.98452730000002</v>
      </c>
      <c r="I418" s="1">
        <v>0</v>
      </c>
      <c r="J418" s="14">
        <v>9.8892399999999991</v>
      </c>
      <c r="K418" s="6">
        <v>0</v>
      </c>
      <c r="L418" s="18">
        <v>34.721959950866406</v>
      </c>
      <c r="M418" s="6">
        <v>0</v>
      </c>
      <c r="N418" s="7">
        <v>26.754092130305708</v>
      </c>
      <c r="O418" s="6">
        <v>0</v>
      </c>
      <c r="P418" s="27">
        <v>4.9499418570009937</v>
      </c>
      <c r="Q418" s="6">
        <v>0</v>
      </c>
      <c r="R418" s="48">
        <v>62.285366748060085</v>
      </c>
      <c r="S418" s="6">
        <v>0</v>
      </c>
      <c r="T418" s="5">
        <v>16.539635622998645</v>
      </c>
      <c r="U418" s="6">
        <v>0</v>
      </c>
      <c r="V418" s="9">
        <v>0</v>
      </c>
      <c r="W418" s="6">
        <v>0</v>
      </c>
      <c r="X418" s="23">
        <v>4.1434512450257213</v>
      </c>
      <c r="Y418" s="6">
        <v>0</v>
      </c>
      <c r="Z418" s="27">
        <v>1.1674191556135949</v>
      </c>
      <c r="AA418" s="6">
        <v>0</v>
      </c>
      <c r="AB418" s="51"/>
      <c r="AC418" s="6"/>
      <c r="AD418" s="34">
        <v>2.6692576678787878E-3</v>
      </c>
      <c r="AE418" s="6">
        <v>0</v>
      </c>
      <c r="AF418" s="32">
        <v>1.4935253349363473</v>
      </c>
      <c r="AG418" s="6">
        <v>0</v>
      </c>
      <c r="AH418" s="9">
        <v>25.724718428194482</v>
      </c>
      <c r="AI418" s="6">
        <v>0</v>
      </c>
    </row>
    <row r="419" spans="1:35">
      <c r="A419" s="1" t="s">
        <v>28</v>
      </c>
      <c r="B419" s="1" t="s">
        <v>61</v>
      </c>
      <c r="C419" s="1" t="s">
        <v>62</v>
      </c>
      <c r="D419" s="10">
        <v>0.4694444444444445</v>
      </c>
      <c r="E419" s="3">
        <f t="shared" si="56"/>
        <v>-170.00266666666667</v>
      </c>
      <c r="F419" s="3">
        <f t="shared" si="57"/>
        <v>-35.003833333333333</v>
      </c>
      <c r="G419" s="1">
        <v>5160</v>
      </c>
      <c r="H419" s="11">
        <v>397.1094435</v>
      </c>
      <c r="I419" s="1">
        <v>0</v>
      </c>
      <c r="J419" s="14">
        <v>8.4936199999999999</v>
      </c>
      <c r="K419" s="6">
        <v>0</v>
      </c>
      <c r="L419" s="18">
        <v>34.54015126381222</v>
      </c>
      <c r="M419" s="6">
        <v>0</v>
      </c>
      <c r="N419" s="7">
        <v>26.837988381022569</v>
      </c>
      <c r="O419" s="6">
        <v>0</v>
      </c>
      <c r="P419" s="27">
        <v>5.2420681231380346</v>
      </c>
      <c r="Q419" s="6">
        <v>0</v>
      </c>
      <c r="R419" s="48">
        <v>58.545503168211695</v>
      </c>
      <c r="S419" s="6">
        <v>0</v>
      </c>
      <c r="T419" s="5">
        <v>19.067646971196197</v>
      </c>
      <c r="U419" s="6">
        <v>0</v>
      </c>
      <c r="V419" s="9">
        <v>0</v>
      </c>
      <c r="W419" s="6">
        <v>0</v>
      </c>
      <c r="X419" s="23">
        <v>4.1789313542554947</v>
      </c>
      <c r="Y419" s="6">
        <v>0</v>
      </c>
      <c r="Z419" s="27">
        <v>1.3321829040617992</v>
      </c>
      <c r="AA419" s="6">
        <v>0</v>
      </c>
      <c r="AB419" s="51"/>
      <c r="AC419" s="6"/>
      <c r="AD419" s="34">
        <v>1.7200652826446284E-3</v>
      </c>
      <c r="AE419" s="6">
        <v>0</v>
      </c>
      <c r="AF419" s="32">
        <v>1.1391069198440391</v>
      </c>
      <c r="AG419" s="6">
        <v>0</v>
      </c>
      <c r="AH419" s="9">
        <v>18.468870187782979</v>
      </c>
      <c r="AI419" s="6">
        <v>0</v>
      </c>
    </row>
    <row r="420" spans="1:35">
      <c r="A420" s="1" t="s">
        <v>28</v>
      </c>
      <c r="B420" s="1" t="s">
        <v>61</v>
      </c>
      <c r="C420" s="1" t="s">
        <v>62</v>
      </c>
      <c r="D420" s="10">
        <v>0.4694444444444445</v>
      </c>
      <c r="E420" s="3">
        <f t="shared" si="56"/>
        <v>-170.00266666666667</v>
      </c>
      <c r="F420" s="3">
        <f t="shared" si="57"/>
        <v>-35.003833333333333</v>
      </c>
      <c r="G420" s="1">
        <v>5160</v>
      </c>
      <c r="H420" s="11">
        <v>495.5826017</v>
      </c>
      <c r="I420" s="1">
        <v>0</v>
      </c>
      <c r="J420" s="14">
        <v>7.6878000000000002</v>
      </c>
      <c r="K420" s="6">
        <v>0</v>
      </c>
      <c r="L420" s="18">
        <v>34.46467279140473</v>
      </c>
      <c r="M420" s="6">
        <v>0</v>
      </c>
      <c r="N420" s="7">
        <v>26.899689136119378</v>
      </c>
      <c r="O420" s="6">
        <v>0</v>
      </c>
      <c r="P420" s="27">
        <v>5.4190569513406164</v>
      </c>
      <c r="Q420" s="6">
        <v>0</v>
      </c>
      <c r="R420" s="48">
        <v>56.20910035085339</v>
      </c>
      <c r="S420" s="6">
        <v>0</v>
      </c>
      <c r="T420" s="5">
        <v>20.82303915273404</v>
      </c>
      <c r="U420" s="6">
        <v>0</v>
      </c>
      <c r="V420" s="9">
        <v>0</v>
      </c>
      <c r="W420" s="6">
        <v>0</v>
      </c>
      <c r="X420" s="23">
        <v>5.1122847025810909</v>
      </c>
      <c r="Y420" s="6">
        <v>0</v>
      </c>
      <c r="Z420" s="27">
        <v>1.4420903842189596</v>
      </c>
      <c r="AA420" s="6">
        <v>0</v>
      </c>
      <c r="AB420" s="51"/>
      <c r="AC420" s="6"/>
      <c r="AD420" s="34">
        <v>1.2164986591735537E-3</v>
      </c>
      <c r="AE420" s="6">
        <v>0</v>
      </c>
      <c r="AF420" s="32">
        <v>0.99212373696755207</v>
      </c>
      <c r="AG420" s="6">
        <v>0</v>
      </c>
      <c r="AH420" s="9">
        <v>20.415045226027466</v>
      </c>
      <c r="AI420" s="6">
        <v>0</v>
      </c>
    </row>
    <row r="421" spans="1:35">
      <c r="A421" s="1" t="s">
        <v>28</v>
      </c>
      <c r="B421" s="1" t="s">
        <v>61</v>
      </c>
      <c r="C421" s="1" t="s">
        <v>62</v>
      </c>
      <c r="D421" s="10">
        <v>0.4694444444444445</v>
      </c>
      <c r="E421" s="3">
        <f t="shared" si="56"/>
        <v>-170.00266666666667</v>
      </c>
      <c r="F421" s="3">
        <f t="shared" si="57"/>
        <v>-35.003833333333333</v>
      </c>
      <c r="G421" s="1">
        <v>5160</v>
      </c>
      <c r="H421" s="11">
        <v>594.73545349999995</v>
      </c>
      <c r="I421" s="1">
        <v>0</v>
      </c>
      <c r="J421" s="14">
        <v>7.1756500000000001</v>
      </c>
      <c r="K421" s="6">
        <v>0</v>
      </c>
      <c r="L421" s="18">
        <v>34.422441674559813</v>
      </c>
      <c r="M421" s="6">
        <v>0</v>
      </c>
      <c r="N421" s="7">
        <v>26.939610641392619</v>
      </c>
      <c r="O421" s="6">
        <v>0</v>
      </c>
      <c r="P421" s="27">
        <v>5.367470705064548</v>
      </c>
      <c r="Q421" s="6">
        <v>0</v>
      </c>
      <c r="R421" s="48">
        <v>62.136605883252031</v>
      </c>
      <c r="S421" s="6">
        <v>0</v>
      </c>
      <c r="T421" s="5">
        <v>22.628277692830277</v>
      </c>
      <c r="U421" s="6">
        <v>0</v>
      </c>
      <c r="V421" s="9">
        <v>0</v>
      </c>
      <c r="W421" s="6">
        <v>0</v>
      </c>
      <c r="X421" s="23">
        <v>6.4428095561083598</v>
      </c>
      <c r="Y421" s="6">
        <v>0</v>
      </c>
      <c r="Z421" s="27">
        <v>1.5470279668903202</v>
      </c>
      <c r="AA421" s="6">
        <v>0</v>
      </c>
      <c r="AB421" s="51"/>
      <c r="AC421" s="6"/>
      <c r="AD421" s="34">
        <v>9.4564675041322328E-4</v>
      </c>
      <c r="AE421" s="6">
        <v>0</v>
      </c>
      <c r="AF421" s="32">
        <v>0.9287432862535463</v>
      </c>
      <c r="AG421" s="6">
        <v>0</v>
      </c>
      <c r="AH421" s="9">
        <v>16.438078843527869</v>
      </c>
      <c r="AI421" s="6">
        <v>0</v>
      </c>
    </row>
    <row r="422" spans="1:35">
      <c r="A422" s="1" t="s">
        <v>28</v>
      </c>
      <c r="B422" s="1" t="s">
        <v>61</v>
      </c>
      <c r="C422" s="1" t="s">
        <v>62</v>
      </c>
      <c r="D422" s="10">
        <v>0.4694444444444445</v>
      </c>
      <c r="E422" s="3">
        <f t="shared" si="56"/>
        <v>-170.00266666666667</v>
      </c>
      <c r="F422" s="3">
        <f t="shared" si="57"/>
        <v>-35.003833333333333</v>
      </c>
      <c r="G422" s="1">
        <v>5160</v>
      </c>
      <c r="H422" s="11">
        <v>793.38449560000004</v>
      </c>
      <c r="I422" s="1">
        <v>0</v>
      </c>
      <c r="J422" s="14">
        <v>6.3231099999999998</v>
      </c>
      <c r="K422" s="6">
        <v>0</v>
      </c>
      <c r="L422" s="18">
        <v>34.385206458124472</v>
      </c>
      <c r="M422" s="6">
        <v>0</v>
      </c>
      <c r="N422" s="7">
        <v>27.025496213831957</v>
      </c>
      <c r="O422" s="6">
        <v>0</v>
      </c>
      <c r="P422" s="27">
        <v>5.0505846077457797</v>
      </c>
      <c r="Q422" s="6">
        <v>0</v>
      </c>
      <c r="R422" s="48">
        <v>82.427161639643685</v>
      </c>
      <c r="S422" s="6">
        <v>0</v>
      </c>
      <c r="T422" s="5">
        <v>25.603683897731582</v>
      </c>
      <c r="U422" s="6">
        <v>0</v>
      </c>
      <c r="V422" s="9">
        <v>0</v>
      </c>
      <c r="W422" s="6">
        <v>0</v>
      </c>
      <c r="X422" s="23">
        <v>12.901108378036547</v>
      </c>
      <c r="Y422" s="6">
        <v>0</v>
      </c>
      <c r="Z422" s="27">
        <v>1.7767562700532447</v>
      </c>
      <c r="AA422" s="6">
        <v>0</v>
      </c>
      <c r="AB422" s="51"/>
      <c r="AC422" s="6"/>
      <c r="AD422" s="34">
        <v>7.3040077311294766E-4</v>
      </c>
      <c r="AE422" s="6">
        <v>0</v>
      </c>
      <c r="AF422" s="32">
        <v>0.25024961413283409</v>
      </c>
      <c r="AG422" s="6">
        <v>0</v>
      </c>
      <c r="AH422" s="9">
        <v>38.263797275144675</v>
      </c>
      <c r="AI422" s="6">
        <v>0</v>
      </c>
    </row>
    <row r="423" spans="1:35">
      <c r="A423" s="1" t="s">
        <v>28</v>
      </c>
      <c r="B423" s="1" t="s">
        <v>61</v>
      </c>
      <c r="C423" s="1" t="s">
        <v>62</v>
      </c>
      <c r="D423" s="10">
        <v>0.4694444444444445</v>
      </c>
      <c r="E423" s="3">
        <f t="shared" si="56"/>
        <v>-170.00266666666667</v>
      </c>
      <c r="F423" s="3">
        <f t="shared" si="57"/>
        <v>-35.003833333333333</v>
      </c>
      <c r="G423" s="1">
        <v>5160</v>
      </c>
      <c r="H423" s="11">
        <v>990.54066690000002</v>
      </c>
      <c r="I423" s="1">
        <v>0</v>
      </c>
      <c r="J423" s="14">
        <v>5.1669799999999997</v>
      </c>
      <c r="K423" s="6">
        <v>0</v>
      </c>
      <c r="L423" s="18">
        <v>34.362497355528191</v>
      </c>
      <c r="M423" s="6">
        <v>0</v>
      </c>
      <c r="N423" s="7">
        <v>27.150579358865798</v>
      </c>
      <c r="O423" s="6">
        <v>0</v>
      </c>
      <c r="P423" s="27">
        <v>4.6394726415094336</v>
      </c>
      <c r="Q423" s="6">
        <v>0</v>
      </c>
      <c r="R423" s="48">
        <v>109.41826622844511</v>
      </c>
      <c r="S423" s="6">
        <v>0</v>
      </c>
      <c r="T423" s="5">
        <v>29.597275363451132</v>
      </c>
      <c r="U423" s="6">
        <v>0</v>
      </c>
      <c r="V423" s="9">
        <v>0</v>
      </c>
      <c r="W423" s="6">
        <v>0</v>
      </c>
      <c r="X423" s="23">
        <v>25.419952634999838</v>
      </c>
      <c r="Y423" s="6">
        <v>0</v>
      </c>
      <c r="Z423" s="27">
        <v>2.0464588350160664</v>
      </c>
      <c r="AA423" s="6">
        <v>0</v>
      </c>
      <c r="AB423" s="51"/>
      <c r="AC423" s="13"/>
      <c r="AD423" s="34">
        <v>5.410119863360882E-4</v>
      </c>
      <c r="AE423" s="6">
        <v>0</v>
      </c>
      <c r="AF423" s="32">
        <v>0.18103845324590431</v>
      </c>
      <c r="AG423" s="6">
        <v>0</v>
      </c>
      <c r="AH423" s="9">
        <v>20.98324994267605</v>
      </c>
      <c r="AI423" s="6">
        <v>0</v>
      </c>
    </row>
    <row r="424" spans="1:35">
      <c r="A424" s="1" t="s">
        <v>28</v>
      </c>
      <c r="B424" s="1" t="s">
        <v>61</v>
      </c>
      <c r="C424" s="1" t="s">
        <v>62</v>
      </c>
      <c r="D424" s="10">
        <v>0.4694444444444445</v>
      </c>
      <c r="E424" s="3">
        <f t="shared" si="56"/>
        <v>-170.00266666666667</v>
      </c>
      <c r="F424" s="3">
        <f t="shared" si="57"/>
        <v>-35.003833333333333</v>
      </c>
      <c r="G424" s="1">
        <v>5160</v>
      </c>
      <c r="H424" s="11">
        <v>1237.617929</v>
      </c>
      <c r="I424" s="1">
        <v>0</v>
      </c>
      <c r="J424" s="14">
        <v>3.7180200000000001</v>
      </c>
      <c r="K424" s="6">
        <v>0</v>
      </c>
      <c r="L424" s="18">
        <v>34.41396640031261</v>
      </c>
      <c r="M424" s="6">
        <v>0</v>
      </c>
      <c r="N424" s="7">
        <v>27.348730097239695</v>
      </c>
      <c r="O424" s="6">
        <v>0</v>
      </c>
      <c r="P424" s="27">
        <v>4.2026814051638528</v>
      </c>
      <c r="Q424" s="6">
        <v>0</v>
      </c>
      <c r="R424" s="48">
        <v>140.19487774280705</v>
      </c>
      <c r="S424" s="6">
        <v>0</v>
      </c>
      <c r="T424" s="5">
        <v>32.989520514201416</v>
      </c>
      <c r="U424" s="6">
        <v>0</v>
      </c>
      <c r="V424" s="9">
        <v>0</v>
      </c>
      <c r="W424" s="6">
        <v>0</v>
      </c>
      <c r="X424" s="23">
        <v>49.702663204616243</v>
      </c>
      <c r="Y424" s="6">
        <v>0</v>
      </c>
      <c r="Z424" s="27">
        <v>2.3112207490640087</v>
      </c>
      <c r="AA424" s="6">
        <v>0</v>
      </c>
      <c r="AB424" s="51"/>
      <c r="AC424" s="13"/>
      <c r="AD424" s="34">
        <v>3.0881614501377416E-4</v>
      </c>
      <c r="AE424" s="6">
        <v>0</v>
      </c>
      <c r="AF424" s="32">
        <v>0.40122179918480216</v>
      </c>
      <c r="AG424" s="6">
        <v>0</v>
      </c>
      <c r="AH424" s="9">
        <v>6.7637182194326453</v>
      </c>
      <c r="AI424" s="6">
        <v>0</v>
      </c>
    </row>
    <row r="425" spans="1:35">
      <c r="A425" s="1" t="s">
        <v>28</v>
      </c>
      <c r="B425" s="1" t="s">
        <v>61</v>
      </c>
      <c r="C425" s="1" t="s">
        <v>62</v>
      </c>
      <c r="D425" s="10">
        <v>0.4694444444444445</v>
      </c>
      <c r="E425" s="3">
        <f t="shared" si="56"/>
        <v>-170.00266666666667</v>
      </c>
      <c r="F425" s="3">
        <f t="shared" si="57"/>
        <v>-35.003833333333333</v>
      </c>
      <c r="G425" s="1">
        <v>5160</v>
      </c>
      <c r="H425" s="11">
        <v>1483.5725030000001</v>
      </c>
      <c r="I425" s="1">
        <v>0</v>
      </c>
      <c r="J425" s="14">
        <v>2.91506</v>
      </c>
      <c r="K425" s="6">
        <v>0</v>
      </c>
      <c r="L425" s="18">
        <v>34.513156705274817</v>
      </c>
      <c r="M425" s="6">
        <v>0</v>
      </c>
      <c r="N425" s="7">
        <v>27.504235389406176</v>
      </c>
      <c r="O425" s="6">
        <v>0</v>
      </c>
      <c r="P425" s="27">
        <v>3.8199396722939425</v>
      </c>
      <c r="Q425" s="6">
        <v>0</v>
      </c>
      <c r="R425" s="48">
        <v>163.68542490209177</v>
      </c>
      <c r="S425" s="6">
        <v>0</v>
      </c>
      <c r="T425" s="5">
        <v>34.999609259151327</v>
      </c>
      <c r="U425" s="6">
        <v>0</v>
      </c>
      <c r="V425" s="9">
        <v>0</v>
      </c>
      <c r="W425" s="6">
        <v>0</v>
      </c>
      <c r="X425" s="23">
        <v>74.690599496810933</v>
      </c>
      <c r="Y425" s="6">
        <v>0</v>
      </c>
      <c r="Z425" s="27">
        <v>2.4412406215208473</v>
      </c>
      <c r="AA425" s="6">
        <v>0</v>
      </c>
      <c r="AB425" s="51"/>
      <c r="AC425" s="6"/>
      <c r="AD425" s="34">
        <v>2.6332824462809915E-4</v>
      </c>
      <c r="AE425" s="6">
        <v>0</v>
      </c>
      <c r="AF425" s="32">
        <v>0.32090267420490826</v>
      </c>
      <c r="AG425" s="6">
        <v>0</v>
      </c>
      <c r="AH425" s="9">
        <v>6.3195552003942508</v>
      </c>
      <c r="AI425" s="6">
        <v>0</v>
      </c>
    </row>
    <row r="426" spans="1:35">
      <c r="A426" s="1" t="s">
        <v>28</v>
      </c>
      <c r="B426" s="1" t="s">
        <v>61</v>
      </c>
      <c r="C426" s="1" t="s">
        <v>62</v>
      </c>
      <c r="D426" s="10">
        <v>0.4694444444444445</v>
      </c>
      <c r="E426" s="3">
        <f t="shared" si="56"/>
        <v>-170.00266666666667</v>
      </c>
      <c r="F426" s="3">
        <f t="shared" si="57"/>
        <v>-35.003833333333333</v>
      </c>
      <c r="G426" s="1">
        <v>5160</v>
      </c>
      <c r="H426" s="11">
        <v>1729.8193040000001</v>
      </c>
      <c r="I426" s="1">
        <v>0</v>
      </c>
      <c r="J426" s="14">
        <v>2.5017999999999998</v>
      </c>
      <c r="K426" s="6">
        <v>0</v>
      </c>
      <c r="L426" s="18">
        <v>34.587641600941012</v>
      </c>
      <c r="M426" s="6">
        <v>0</v>
      </c>
      <c r="N426" s="7">
        <v>27.600078981703518</v>
      </c>
      <c r="O426" s="6">
        <v>0</v>
      </c>
      <c r="P426" s="27">
        <v>3.5806827209533267</v>
      </c>
      <c r="Q426" s="6">
        <v>0</v>
      </c>
      <c r="R426" s="48">
        <v>177.69755915680327</v>
      </c>
      <c r="S426" s="6">
        <v>0</v>
      </c>
      <c r="T426" s="5">
        <v>35.549206990733083</v>
      </c>
      <c r="U426" s="6">
        <v>0</v>
      </c>
      <c r="V426" s="9">
        <v>0</v>
      </c>
      <c r="W426" s="6">
        <v>0</v>
      </c>
      <c r="X426" s="23">
        <v>96.212343458132239</v>
      </c>
      <c r="Y426" s="6">
        <v>0</v>
      </c>
      <c r="Z426" s="27">
        <v>2.4963925638616145</v>
      </c>
      <c r="AA426" s="6">
        <v>0</v>
      </c>
      <c r="AB426" s="51"/>
      <c r="AC426" s="13"/>
      <c r="AD426" s="34"/>
      <c r="AE426" s="6"/>
      <c r="AG426" s="6"/>
      <c r="AI426" s="6"/>
    </row>
    <row r="427" spans="1:35">
      <c r="A427" s="1" t="s">
        <v>28</v>
      </c>
      <c r="B427" s="1" t="s">
        <v>61</v>
      </c>
      <c r="C427" s="1" t="s">
        <v>62</v>
      </c>
      <c r="D427" s="10">
        <v>0.4694444444444445</v>
      </c>
      <c r="E427" s="3">
        <f t="shared" si="56"/>
        <v>-170.00266666666667</v>
      </c>
      <c r="F427" s="3">
        <f t="shared" si="57"/>
        <v>-35.003833333333333</v>
      </c>
      <c r="G427" s="1">
        <v>5160</v>
      </c>
      <c r="H427" s="11">
        <v>1976.0574690000001</v>
      </c>
      <c r="I427" s="1">
        <v>0</v>
      </c>
      <c r="J427" s="14">
        <v>2.2328899999999998</v>
      </c>
      <c r="K427" s="6">
        <v>0</v>
      </c>
      <c r="L427" s="18">
        <v>34.621678890910545</v>
      </c>
      <c r="M427" s="6">
        <v>0</v>
      </c>
      <c r="N427" s="7">
        <v>27.649836819601887</v>
      </c>
      <c r="O427" s="6">
        <v>0</v>
      </c>
      <c r="P427" s="27">
        <v>3.4773744289970212</v>
      </c>
      <c r="Q427" s="6">
        <v>0</v>
      </c>
      <c r="R427" s="48">
        <v>184.54236633948386</v>
      </c>
      <c r="S427" s="6">
        <v>0</v>
      </c>
      <c r="T427" s="5">
        <v>36.051776207643513</v>
      </c>
      <c r="U427" s="6">
        <v>0</v>
      </c>
      <c r="V427" s="9">
        <v>0</v>
      </c>
      <c r="W427" s="6">
        <v>0</v>
      </c>
      <c r="X427" s="23">
        <v>109.66327793653258</v>
      </c>
      <c r="Y427" s="6">
        <v>0</v>
      </c>
      <c r="Z427" s="27">
        <v>2.5315807174227842</v>
      </c>
      <c r="AA427" s="6">
        <v>0</v>
      </c>
      <c r="AB427" s="51"/>
      <c r="AC427" s="6"/>
      <c r="AD427" s="34">
        <v>5.6341002093663922E-4</v>
      </c>
      <c r="AE427" s="6">
        <v>0</v>
      </c>
      <c r="AF427" s="32">
        <v>0.2313447137053857</v>
      </c>
      <c r="AG427" s="6">
        <v>0</v>
      </c>
      <c r="AH427" s="9">
        <v>4.9952121950596045</v>
      </c>
      <c r="AI427" s="6">
        <v>0</v>
      </c>
    </row>
    <row r="428" spans="1:35">
      <c r="A428" s="1" t="s">
        <v>28</v>
      </c>
      <c r="B428" s="1" t="s">
        <v>61</v>
      </c>
      <c r="C428" s="1" t="s">
        <v>62</v>
      </c>
      <c r="D428" s="10">
        <v>0.4694444444444445</v>
      </c>
      <c r="E428" s="3">
        <f t="shared" si="56"/>
        <v>-170.00266666666667</v>
      </c>
      <c r="F428" s="3">
        <f t="shared" si="57"/>
        <v>-35.003833333333333</v>
      </c>
      <c r="G428" s="1">
        <v>5160</v>
      </c>
      <c r="H428" s="11">
        <v>2222.1014770000002</v>
      </c>
      <c r="I428" s="1">
        <v>0</v>
      </c>
      <c r="J428" s="14">
        <v>2.0465499999999999</v>
      </c>
      <c r="K428" s="6">
        <v>0</v>
      </c>
      <c r="L428" s="18">
        <v>34.638431618082144</v>
      </c>
      <c r="M428" s="6">
        <v>0</v>
      </c>
      <c r="N428" s="7">
        <v>27.678336476536288</v>
      </c>
      <c r="O428" s="6">
        <v>0</v>
      </c>
      <c r="P428" s="27">
        <v>3.4281052879841112</v>
      </c>
      <c r="Q428" s="6">
        <v>0</v>
      </c>
      <c r="R428" s="48">
        <v>188.32035836752908</v>
      </c>
      <c r="S428" s="6">
        <v>0</v>
      </c>
      <c r="T428" s="5">
        <v>36.297896498984244</v>
      </c>
      <c r="U428" s="6">
        <v>0</v>
      </c>
      <c r="V428" s="9">
        <v>0</v>
      </c>
      <c r="W428" s="6">
        <v>0</v>
      </c>
      <c r="X428" s="23">
        <v>117.64056278315954</v>
      </c>
      <c r="Y428" s="6">
        <v>0</v>
      </c>
      <c r="Z428" s="27">
        <v>2.5467998162456107</v>
      </c>
      <c r="AA428" s="6">
        <v>0</v>
      </c>
      <c r="AB428" s="51"/>
      <c r="AC428" s="6"/>
      <c r="AD428" s="34"/>
      <c r="AE428" s="6"/>
      <c r="AG428" s="6"/>
      <c r="AI428" s="6"/>
    </row>
    <row r="429" spans="1:35">
      <c r="A429" s="1" t="s">
        <v>28</v>
      </c>
      <c r="B429" s="1" t="s">
        <v>61</v>
      </c>
      <c r="C429" s="1" t="s">
        <v>62</v>
      </c>
      <c r="D429" s="10">
        <v>0.4694444444444445</v>
      </c>
      <c r="E429" s="3">
        <f t="shared" si="56"/>
        <v>-170.00266666666667</v>
      </c>
      <c r="F429" s="3">
        <f t="shared" si="57"/>
        <v>-35.003833333333333</v>
      </c>
      <c r="G429" s="1">
        <v>5160</v>
      </c>
      <c r="H429" s="11">
        <v>2468.0884820000001</v>
      </c>
      <c r="I429" s="1">
        <v>0</v>
      </c>
      <c r="J429" s="14">
        <v>1.88537</v>
      </c>
      <c r="K429" s="6">
        <v>0</v>
      </c>
      <c r="L429" s="18">
        <v>34.650666565888862</v>
      </c>
      <c r="M429" s="6">
        <v>0</v>
      </c>
      <c r="N429" s="7">
        <v>27.700837996710561</v>
      </c>
      <c r="O429" s="6">
        <v>0</v>
      </c>
      <c r="P429" s="27">
        <v>3.4525448609731884</v>
      </c>
      <c r="Q429" s="6">
        <v>0</v>
      </c>
      <c r="R429" s="48">
        <v>188.61040380321097</v>
      </c>
      <c r="S429" s="6">
        <v>0</v>
      </c>
      <c r="T429" s="5">
        <v>36.95730953977295</v>
      </c>
      <c r="U429" s="6">
        <v>0</v>
      </c>
      <c r="V429" s="9">
        <v>0</v>
      </c>
      <c r="W429" s="6">
        <v>0</v>
      </c>
      <c r="X429" s="23">
        <v>123.17831538079672</v>
      </c>
      <c r="Y429" s="6">
        <v>0</v>
      </c>
      <c r="Z429" s="27">
        <v>2.5570256342703752</v>
      </c>
      <c r="AA429" s="6">
        <v>0</v>
      </c>
      <c r="AB429" s="51"/>
      <c r="AC429" s="6"/>
      <c r="AD429" s="34">
        <v>2.2458569829201107E-4</v>
      </c>
      <c r="AE429" s="6">
        <v>0</v>
      </c>
      <c r="AF429" s="32">
        <v>0.14942347851977589</v>
      </c>
      <c r="AG429" s="6">
        <v>0</v>
      </c>
      <c r="AH429" s="9">
        <v>4.6084036844213054</v>
      </c>
      <c r="AI429" s="6">
        <v>0</v>
      </c>
    </row>
    <row r="430" spans="1:35">
      <c r="A430" s="1" t="s">
        <v>28</v>
      </c>
      <c r="B430" s="1" t="s">
        <v>61</v>
      </c>
      <c r="C430" s="1" t="s">
        <v>62</v>
      </c>
      <c r="D430" s="10">
        <v>0.4694444444444445</v>
      </c>
      <c r="E430" s="3">
        <f t="shared" si="56"/>
        <v>-170.00266666666667</v>
      </c>
      <c r="F430" s="3">
        <f t="shared" si="57"/>
        <v>-35.003833333333333</v>
      </c>
      <c r="G430" s="1">
        <v>5160</v>
      </c>
      <c r="H430" s="11">
        <v>2712.8731029999999</v>
      </c>
      <c r="I430" s="1">
        <v>0</v>
      </c>
      <c r="J430" s="14">
        <v>1.73559</v>
      </c>
      <c r="K430" s="6">
        <v>0</v>
      </c>
      <c r="L430" s="18">
        <v>34.665456587182256</v>
      </c>
      <c r="M430" s="6">
        <v>0</v>
      </c>
      <c r="N430" s="7">
        <v>27.724204005803358</v>
      </c>
      <c r="O430" s="6">
        <v>0</v>
      </c>
      <c r="P430" s="27">
        <v>3.4570686196623637</v>
      </c>
      <c r="Q430" s="6">
        <v>0</v>
      </c>
      <c r="R430" s="48">
        <v>189.6928252550415</v>
      </c>
      <c r="S430" s="6">
        <v>0</v>
      </c>
      <c r="T430" s="5">
        <v>36.878609949628526</v>
      </c>
      <c r="U430" s="6">
        <v>0</v>
      </c>
      <c r="V430" s="9">
        <v>0</v>
      </c>
      <c r="W430" s="6">
        <v>0</v>
      </c>
      <c r="X430" s="23">
        <v>127.75140388857976</v>
      </c>
      <c r="Y430" s="6">
        <v>0</v>
      </c>
      <c r="Z430" s="27">
        <v>2.5524441724174056</v>
      </c>
      <c r="AA430" s="6">
        <v>0</v>
      </c>
      <c r="AB430" s="51"/>
      <c r="AC430" s="6"/>
      <c r="AD430" s="34"/>
      <c r="AE430" s="6"/>
      <c r="AG430" s="6"/>
      <c r="AI430" s="6"/>
    </row>
    <row r="431" spans="1:35">
      <c r="A431" s="1" t="s">
        <v>28</v>
      </c>
      <c r="B431" s="1" t="s">
        <v>61</v>
      </c>
      <c r="C431" s="1" t="s">
        <v>62</v>
      </c>
      <c r="D431" s="10">
        <v>0.4694444444444445</v>
      </c>
      <c r="E431" s="3">
        <f t="shared" si="56"/>
        <v>-170.00266666666667</v>
      </c>
      <c r="F431" s="3">
        <f t="shared" si="57"/>
        <v>-35.003833333333333</v>
      </c>
      <c r="G431" s="1">
        <v>5160</v>
      </c>
      <c r="H431" s="11">
        <v>2957.7468250000002</v>
      </c>
      <c r="I431" s="1">
        <v>0</v>
      </c>
      <c r="J431" s="14">
        <v>1.59802</v>
      </c>
      <c r="K431" s="6">
        <v>0</v>
      </c>
      <c r="L431" s="18">
        <v>34.679282948973466</v>
      </c>
      <c r="M431" s="6">
        <v>0</v>
      </c>
      <c r="N431" s="7">
        <v>27.745617087438632</v>
      </c>
      <c r="O431" s="6">
        <v>0</v>
      </c>
      <c r="P431" s="27">
        <v>3.6204724677259188</v>
      </c>
      <c r="Q431" s="6">
        <v>0</v>
      </c>
      <c r="R431" s="48">
        <v>183.58466942274578</v>
      </c>
      <c r="S431" s="6">
        <v>0</v>
      </c>
      <c r="T431" s="5">
        <v>36.32191468881603</v>
      </c>
      <c r="U431" s="6">
        <v>0</v>
      </c>
      <c r="V431" s="9">
        <v>0</v>
      </c>
      <c r="W431" s="6">
        <v>0</v>
      </c>
      <c r="X431" s="23">
        <v>126.56025016823483</v>
      </c>
      <c r="Y431" s="6">
        <v>0</v>
      </c>
      <c r="Z431" s="27">
        <v>2.5075155032148517</v>
      </c>
      <c r="AA431" s="6">
        <v>0</v>
      </c>
      <c r="AB431" s="51"/>
      <c r="AC431" s="6"/>
      <c r="AD431" s="34">
        <v>1.578239889807163E-4</v>
      </c>
      <c r="AE431" s="6">
        <v>0</v>
      </c>
      <c r="AF431" s="32">
        <v>0.16010421322454901</v>
      </c>
      <c r="AG431" s="6">
        <v>0</v>
      </c>
      <c r="AH431" s="9">
        <v>4.7287062432365659</v>
      </c>
      <c r="AI431" s="6">
        <v>0</v>
      </c>
    </row>
    <row r="432" spans="1:35">
      <c r="A432" s="1" t="s">
        <v>28</v>
      </c>
      <c r="B432" s="1" t="s">
        <v>61</v>
      </c>
      <c r="C432" s="1" t="s">
        <v>62</v>
      </c>
      <c r="D432" s="10">
        <v>0.4694444444444445</v>
      </c>
      <c r="E432" s="3">
        <f t="shared" si="56"/>
        <v>-170.00266666666667</v>
      </c>
      <c r="F432" s="3">
        <f t="shared" si="57"/>
        <v>-35.003833333333333</v>
      </c>
      <c r="G432" s="1">
        <v>5160</v>
      </c>
      <c r="H432" s="11">
        <v>3201.4049890000001</v>
      </c>
      <c r="I432" s="1">
        <v>0</v>
      </c>
      <c r="J432" s="14">
        <v>1.47658</v>
      </c>
      <c r="K432" s="6">
        <v>0</v>
      </c>
      <c r="L432" s="18">
        <v>34.703865311918669</v>
      </c>
      <c r="M432" s="6">
        <v>0</v>
      </c>
      <c r="N432" s="7">
        <v>27.774263241441531</v>
      </c>
      <c r="O432" s="6">
        <v>0</v>
      </c>
      <c r="P432" s="27">
        <v>4.0279965491559082</v>
      </c>
      <c r="Q432" s="6">
        <v>0</v>
      </c>
      <c r="R432" s="48">
        <v>166.41624086135255</v>
      </c>
      <c r="S432" s="6">
        <v>0</v>
      </c>
      <c r="T432" s="5">
        <v>34.846710374946227</v>
      </c>
      <c r="U432" s="6">
        <v>0</v>
      </c>
      <c r="V432" s="9">
        <v>0</v>
      </c>
      <c r="W432" s="6">
        <v>0</v>
      </c>
      <c r="X432" s="23">
        <v>116.79623081049091</v>
      </c>
      <c r="Y432" s="6">
        <v>0</v>
      </c>
      <c r="Z432" s="27">
        <v>2.3776690314792015</v>
      </c>
      <c r="AA432" s="6">
        <v>0</v>
      </c>
      <c r="AB432" s="51"/>
      <c r="AC432" s="6"/>
      <c r="AD432" s="34"/>
      <c r="AE432" s="6"/>
      <c r="AG432" s="6"/>
      <c r="AI432" s="6"/>
    </row>
    <row r="433" spans="1:35">
      <c r="A433" s="1" t="s">
        <v>28</v>
      </c>
      <c r="B433" s="1" t="s">
        <v>61</v>
      </c>
      <c r="C433" s="1" t="s">
        <v>62</v>
      </c>
      <c r="D433" s="10">
        <v>0.4694444444444445</v>
      </c>
      <c r="E433" s="3">
        <f t="shared" si="56"/>
        <v>-170.00266666666667</v>
      </c>
      <c r="F433" s="3">
        <f t="shared" si="57"/>
        <v>-35.003833333333333</v>
      </c>
      <c r="G433" s="1">
        <v>5160</v>
      </c>
      <c r="H433" s="11">
        <v>3447.0017769999999</v>
      </c>
      <c r="I433" s="1">
        <v>0</v>
      </c>
      <c r="J433" s="14">
        <v>1.31247</v>
      </c>
      <c r="K433" s="6">
        <v>0</v>
      </c>
      <c r="L433" s="18">
        <v>34.719605910213239</v>
      </c>
      <c r="M433" s="6">
        <v>0</v>
      </c>
      <c r="N433" s="7">
        <v>27.798657657200238</v>
      </c>
      <c r="O433" s="6">
        <v>0</v>
      </c>
      <c r="P433" s="27">
        <v>4.3493352780536254</v>
      </c>
      <c r="Q433" s="6">
        <v>0</v>
      </c>
      <c r="R433" s="48">
        <v>153.50523334546222</v>
      </c>
      <c r="S433" s="6">
        <v>0</v>
      </c>
      <c r="T433" s="5">
        <v>33.611201421109975</v>
      </c>
      <c r="U433" s="6">
        <v>0</v>
      </c>
      <c r="V433" s="9">
        <v>0</v>
      </c>
      <c r="W433" s="6">
        <v>0</v>
      </c>
      <c r="X433" s="23">
        <v>111.22339041494698</v>
      </c>
      <c r="Y433" s="6">
        <v>0</v>
      </c>
      <c r="Z433" s="27">
        <v>2.2877805190059428</v>
      </c>
      <c r="AA433" s="6">
        <v>0</v>
      </c>
      <c r="AB433" s="51"/>
      <c r="AC433" s="6"/>
      <c r="AD433" s="34">
        <v>2.3323358809917356E-4</v>
      </c>
      <c r="AE433" s="6">
        <v>0</v>
      </c>
      <c r="AF433" s="32">
        <v>0.16507075486226852</v>
      </c>
      <c r="AG433" s="6">
        <v>0</v>
      </c>
      <c r="AH433" s="9">
        <v>5.7878830596716053</v>
      </c>
      <c r="AI433" s="6">
        <v>0</v>
      </c>
    </row>
    <row r="434" spans="1:35">
      <c r="A434" s="1" t="s">
        <v>28</v>
      </c>
      <c r="B434" s="1" t="s">
        <v>61</v>
      </c>
      <c r="C434" s="1" t="s">
        <v>62</v>
      </c>
      <c r="D434" s="10">
        <v>0.4694444444444445</v>
      </c>
      <c r="E434" s="3">
        <f t="shared" si="56"/>
        <v>-170.00266666666667</v>
      </c>
      <c r="F434" s="3">
        <f t="shared" si="57"/>
        <v>-35.003833333333333</v>
      </c>
      <c r="G434" s="1">
        <v>5160</v>
      </c>
      <c r="H434" s="11">
        <v>3689.8495419999999</v>
      </c>
      <c r="I434" s="1">
        <v>0</v>
      </c>
      <c r="J434" s="14">
        <v>1.1112899999999999</v>
      </c>
      <c r="K434" s="6">
        <v>0</v>
      </c>
      <c r="L434" s="18">
        <v>34.723358093293712</v>
      </c>
      <c r="M434" s="6">
        <v>0</v>
      </c>
      <c r="N434" s="7">
        <v>27.815608340364179</v>
      </c>
      <c r="O434" s="6">
        <v>0</v>
      </c>
      <c r="P434" s="27">
        <v>4.5259983862959299</v>
      </c>
      <c r="Q434" s="6">
        <v>0</v>
      </c>
      <c r="R434" s="48">
        <v>147.42820649890939</v>
      </c>
      <c r="S434" s="6">
        <v>0</v>
      </c>
      <c r="T434" s="5">
        <v>33.321236335497559</v>
      </c>
      <c r="U434" s="6">
        <v>0</v>
      </c>
      <c r="V434" s="9">
        <v>0</v>
      </c>
      <c r="W434" s="6">
        <v>0</v>
      </c>
      <c r="X434" s="23">
        <v>112.64664374307874</v>
      </c>
      <c r="Y434" s="6">
        <v>0</v>
      </c>
      <c r="Z434" s="27">
        <v>2.2428463967626957</v>
      </c>
      <c r="AA434" s="6">
        <v>0</v>
      </c>
      <c r="AB434" s="51"/>
      <c r="AC434" s="6"/>
      <c r="AD434" s="34"/>
      <c r="AE434" s="6"/>
      <c r="AG434" s="6"/>
      <c r="AI434" s="6"/>
    </row>
    <row r="435" spans="1:35">
      <c r="A435" s="1" t="s">
        <v>28</v>
      </c>
      <c r="B435" s="1" t="s">
        <v>61</v>
      </c>
      <c r="C435" s="1" t="s">
        <v>62</v>
      </c>
      <c r="D435" s="10">
        <v>0.4694444444444445</v>
      </c>
      <c r="E435" s="3">
        <f t="shared" si="56"/>
        <v>-170.00266666666667</v>
      </c>
      <c r="F435" s="3">
        <f t="shared" si="57"/>
        <v>-35.003833333333333</v>
      </c>
      <c r="G435" s="1">
        <v>5160</v>
      </c>
      <c r="H435" s="11">
        <v>3934.3499670000001</v>
      </c>
      <c r="I435" s="1">
        <v>0</v>
      </c>
      <c r="J435" s="14">
        <v>0.91453200000000001</v>
      </c>
      <c r="K435" s="6">
        <v>0</v>
      </c>
      <c r="L435" s="18">
        <v>34.716693545915952</v>
      </c>
      <c r="M435" s="6">
        <v>0</v>
      </c>
      <c r="N435" s="7">
        <v>27.823363469572541</v>
      </c>
      <c r="O435" s="6">
        <v>0</v>
      </c>
      <c r="P435" s="27">
        <v>4.6495853525322746</v>
      </c>
      <c r="Q435" s="6">
        <v>0</v>
      </c>
      <c r="R435" s="48">
        <v>143.72150424015797</v>
      </c>
      <c r="S435" s="6">
        <v>0</v>
      </c>
      <c r="T435" s="5">
        <v>33.440691939642619</v>
      </c>
      <c r="U435" s="6">
        <v>0</v>
      </c>
      <c r="V435" s="9">
        <v>0</v>
      </c>
      <c r="W435" s="6">
        <v>0</v>
      </c>
      <c r="X435" s="23">
        <v>116.58063860624607</v>
      </c>
      <c r="Y435" s="6">
        <v>0</v>
      </c>
      <c r="Z435" s="27">
        <v>2.2528585345712084</v>
      </c>
      <c r="AA435" s="6">
        <v>0</v>
      </c>
      <c r="AB435" s="51"/>
      <c r="AC435" s="6"/>
      <c r="AD435" s="34">
        <v>1.8134624925619837E-4</v>
      </c>
      <c r="AE435" s="6">
        <v>0</v>
      </c>
      <c r="AF435" s="32">
        <v>0.13212068829804344</v>
      </c>
      <c r="AG435" s="6">
        <v>0</v>
      </c>
      <c r="AH435" s="9">
        <v>6.0206807488134713</v>
      </c>
      <c r="AI435" s="6">
        <v>0</v>
      </c>
    </row>
    <row r="436" spans="1:35">
      <c r="A436" s="1" t="s">
        <v>28</v>
      </c>
      <c r="B436" s="1" t="s">
        <v>61</v>
      </c>
      <c r="C436" s="1" t="s">
        <v>62</v>
      </c>
      <c r="D436" s="10">
        <v>0.4694444444444445</v>
      </c>
      <c r="E436" s="3">
        <f t="shared" si="56"/>
        <v>-170.00266666666667</v>
      </c>
      <c r="F436" s="3">
        <f t="shared" si="57"/>
        <v>-35.003833333333333</v>
      </c>
      <c r="G436" s="1">
        <v>5160</v>
      </c>
      <c r="H436" s="11">
        <v>4178.0473050000001</v>
      </c>
      <c r="I436" s="1">
        <v>0</v>
      </c>
      <c r="J436" s="14">
        <v>0.75435600000000003</v>
      </c>
      <c r="K436" s="6">
        <v>0</v>
      </c>
      <c r="L436" s="18">
        <v>34.715925259973652</v>
      </c>
      <c r="M436" s="6">
        <v>0</v>
      </c>
      <c r="N436" s="7">
        <v>27.833043621526485</v>
      </c>
      <c r="O436" s="6">
        <v>0</v>
      </c>
      <c r="P436" s="27">
        <v>4.7504105263157896</v>
      </c>
      <c r="Q436" s="6">
        <v>0</v>
      </c>
      <c r="R436" s="48">
        <v>140.69521242736252</v>
      </c>
      <c r="S436" s="6">
        <v>0</v>
      </c>
      <c r="T436" s="5">
        <v>33.485307062587069</v>
      </c>
      <c r="U436" s="6">
        <v>0</v>
      </c>
      <c r="V436" s="9">
        <v>0</v>
      </c>
      <c r="W436" s="6">
        <v>0</v>
      </c>
      <c r="X436" s="23">
        <v>120.51308283492406</v>
      </c>
      <c r="Y436" s="6">
        <v>0</v>
      </c>
      <c r="Z436" s="27">
        <v>2.2528798497274654</v>
      </c>
      <c r="AA436" s="6">
        <v>0</v>
      </c>
      <c r="AB436" s="51"/>
      <c r="AC436" s="6"/>
      <c r="AD436" s="34"/>
      <c r="AE436" s="6"/>
      <c r="AG436" s="6"/>
      <c r="AI436" s="6"/>
    </row>
    <row r="437" spans="1:35">
      <c r="A437" s="1" t="s">
        <v>28</v>
      </c>
      <c r="B437" s="1" t="s">
        <v>61</v>
      </c>
      <c r="C437" s="1" t="s">
        <v>62</v>
      </c>
      <c r="D437" s="10">
        <v>0.4694444444444445</v>
      </c>
      <c r="E437" s="3">
        <f t="shared" si="56"/>
        <v>-170.00266666666667</v>
      </c>
      <c r="F437" s="3">
        <f t="shared" si="57"/>
        <v>-35.003833333333333</v>
      </c>
      <c r="G437" s="1">
        <v>5160</v>
      </c>
      <c r="H437" s="11">
        <v>4420.7760239999998</v>
      </c>
      <c r="I437" s="1">
        <v>0</v>
      </c>
      <c r="J437" s="14">
        <v>0.67038799999999998</v>
      </c>
      <c r="K437" s="6">
        <v>0</v>
      </c>
      <c r="L437" s="18">
        <v>34.712602007753247</v>
      </c>
      <c r="M437" s="6">
        <v>0</v>
      </c>
      <c r="N437" s="7">
        <v>27.835630267272563</v>
      </c>
      <c r="O437" s="6">
        <v>0</v>
      </c>
      <c r="P437" s="27">
        <v>4.7923880337636549</v>
      </c>
      <c r="Q437" s="6">
        <v>0</v>
      </c>
      <c r="R437" s="48">
        <v>139.60568757361105</v>
      </c>
      <c r="S437" s="6">
        <v>0</v>
      </c>
      <c r="T437" s="5">
        <v>33.484987638935188</v>
      </c>
      <c r="U437" s="6">
        <v>0</v>
      </c>
      <c r="V437" s="9">
        <v>0</v>
      </c>
      <c r="W437" s="6">
        <v>0</v>
      </c>
      <c r="X437" s="23">
        <v>122.72115819455558</v>
      </c>
      <c r="Y437" s="6">
        <v>0</v>
      </c>
      <c r="Z437" s="27">
        <v>2.2678866930256723</v>
      </c>
      <c r="AA437" s="6">
        <v>0</v>
      </c>
      <c r="AB437" s="51"/>
      <c r="AC437" s="6"/>
      <c r="AD437" s="34">
        <v>6.1918891019283786E-5</v>
      </c>
      <c r="AE437" s="6">
        <v>0</v>
      </c>
      <c r="AF437" s="32">
        <v>0.1558062170398743</v>
      </c>
      <c r="AG437" s="6">
        <v>0</v>
      </c>
      <c r="AH437" s="9">
        <v>7.1069821828747699</v>
      </c>
      <c r="AI437" s="6">
        <v>0</v>
      </c>
    </row>
    <row r="438" spans="1:35">
      <c r="A438" s="1" t="s">
        <v>28</v>
      </c>
      <c r="B438" s="1" t="s">
        <v>61</v>
      </c>
      <c r="C438" s="1" t="s">
        <v>62</v>
      </c>
      <c r="D438" s="10">
        <v>0.4694444444444445</v>
      </c>
      <c r="E438" s="3">
        <f t="shared" si="56"/>
        <v>-170.00266666666667</v>
      </c>
      <c r="F438" s="3">
        <f t="shared" si="57"/>
        <v>-35.003833333333333</v>
      </c>
      <c r="G438" s="1">
        <v>5160</v>
      </c>
      <c r="H438" s="11">
        <v>4663.3514349999996</v>
      </c>
      <c r="I438" s="1">
        <v>0</v>
      </c>
      <c r="J438" s="14">
        <v>0.62734599999999996</v>
      </c>
      <c r="K438" s="6">
        <v>0</v>
      </c>
      <c r="L438" s="18">
        <v>34.711047600701711</v>
      </c>
      <c r="M438" s="6">
        <v>0</v>
      </c>
      <c r="N438" s="7">
        <v>27.83703932276876</v>
      </c>
      <c r="O438" s="6">
        <v>0</v>
      </c>
      <c r="P438" s="27">
        <v>4.7863403426017888</v>
      </c>
      <c r="Q438" s="6">
        <v>0</v>
      </c>
      <c r="R438" s="48">
        <v>140.27860611591527</v>
      </c>
      <c r="S438" s="6">
        <v>0</v>
      </c>
      <c r="T438" s="5">
        <v>33.519765723094579</v>
      </c>
      <c r="U438" s="6">
        <v>0</v>
      </c>
      <c r="V438" s="9">
        <v>0</v>
      </c>
      <c r="W438" s="6">
        <v>0</v>
      </c>
      <c r="X438" s="23">
        <v>124.2393522412296</v>
      </c>
      <c r="Y438" s="6">
        <v>0</v>
      </c>
      <c r="Z438" s="27">
        <v>2.2679072995812675</v>
      </c>
      <c r="AA438" s="6">
        <v>0</v>
      </c>
      <c r="AB438" s="51"/>
      <c r="AC438" s="6"/>
      <c r="AD438" s="34"/>
      <c r="AE438" s="6"/>
      <c r="AG438" s="6"/>
      <c r="AI438" s="6"/>
    </row>
    <row r="439" spans="1:35">
      <c r="A439" s="1" t="s">
        <v>28</v>
      </c>
      <c r="B439" s="1" t="s">
        <v>61</v>
      </c>
      <c r="C439" s="1" t="s">
        <v>62</v>
      </c>
      <c r="D439" s="10">
        <v>0.4694444444444445</v>
      </c>
      <c r="E439" s="3">
        <f t="shared" si="56"/>
        <v>-170.00266666666667</v>
      </c>
      <c r="F439" s="3">
        <f t="shared" si="57"/>
        <v>-35.003833333333333</v>
      </c>
      <c r="G439" s="1">
        <v>5160</v>
      </c>
      <c r="H439" s="11">
        <v>4905.7973679999996</v>
      </c>
      <c r="I439" s="1">
        <v>0</v>
      </c>
      <c r="J439" s="14">
        <v>0.60962499999999997</v>
      </c>
      <c r="K439" s="6">
        <v>0</v>
      </c>
      <c r="L439" s="18">
        <v>34.708510546313008</v>
      </c>
      <c r="M439" s="6">
        <v>0</v>
      </c>
      <c r="N439" s="7">
        <v>27.83608403061362</v>
      </c>
      <c r="O439" s="6">
        <v>0</v>
      </c>
      <c r="P439" s="27">
        <v>4.7653693892750741</v>
      </c>
      <c r="Q439" s="6">
        <v>0</v>
      </c>
      <c r="R439" s="48">
        <v>141.38550241571275</v>
      </c>
      <c r="S439" s="6">
        <v>0</v>
      </c>
      <c r="T439" s="5">
        <v>33.60500624517104</v>
      </c>
      <c r="U439" s="6">
        <v>0</v>
      </c>
      <c r="V439" s="9">
        <v>0</v>
      </c>
      <c r="W439" s="6">
        <v>0</v>
      </c>
      <c r="X439" s="23">
        <v>124.62528164297234</v>
      </c>
      <c r="Y439" s="6">
        <v>0</v>
      </c>
      <c r="Z439" s="27">
        <v>2.2629319984582192</v>
      </c>
      <c r="AA439" s="6">
        <v>0</v>
      </c>
      <c r="AB439" s="51"/>
      <c r="AC439" s="6"/>
      <c r="AD439" s="34">
        <v>2.0357132606060608E-4</v>
      </c>
      <c r="AE439" s="6">
        <v>0</v>
      </c>
      <c r="AF439" s="32">
        <v>0.18581851039800307</v>
      </c>
      <c r="AG439" s="6">
        <v>0</v>
      </c>
      <c r="AH439" s="9">
        <v>7.2373383549621257</v>
      </c>
      <c r="AI439" s="6">
        <v>0</v>
      </c>
    </row>
    <row r="440" spans="1:35">
      <c r="A440" s="1" t="s">
        <v>28</v>
      </c>
      <c r="B440" s="1" t="s">
        <v>61</v>
      </c>
      <c r="C440" s="1" t="s">
        <v>62</v>
      </c>
      <c r="D440" s="10">
        <v>0.4694444444444445</v>
      </c>
      <c r="E440" s="3">
        <f t="shared" si="56"/>
        <v>-170.00266666666667</v>
      </c>
      <c r="F440" s="3">
        <f t="shared" si="57"/>
        <v>-35.003833333333333</v>
      </c>
      <c r="G440" s="1">
        <v>5160</v>
      </c>
      <c r="H440" s="11">
        <v>5174.6578730000001</v>
      </c>
      <c r="I440" s="1">
        <v>0</v>
      </c>
      <c r="J440" s="14">
        <v>0.60409100000000004</v>
      </c>
      <c r="K440" s="6">
        <v>0</v>
      </c>
      <c r="L440" s="18">
        <v>34.709511071281348</v>
      </c>
      <c r="M440" s="6">
        <v>0</v>
      </c>
      <c r="N440" s="7">
        <v>27.837228972583944</v>
      </c>
      <c r="O440" s="6">
        <v>0</v>
      </c>
      <c r="P440" s="27">
        <v>4.7655610724925523</v>
      </c>
      <c r="Q440" s="6">
        <v>0</v>
      </c>
      <c r="R440" s="48">
        <v>141.42596005813562</v>
      </c>
      <c r="S440" s="6">
        <v>0</v>
      </c>
      <c r="T440" s="5">
        <v>33.604774926900177</v>
      </c>
      <c r="U440" s="6">
        <v>0</v>
      </c>
      <c r="V440" s="9">
        <v>0</v>
      </c>
      <c r="W440" s="6">
        <v>0</v>
      </c>
      <c r="X440" s="23">
        <v>125.15863038623954</v>
      </c>
      <c r="Y440" s="6">
        <v>0</v>
      </c>
      <c r="Z440" s="27">
        <v>2.272942560161149</v>
      </c>
      <c r="AA440" s="6">
        <v>0</v>
      </c>
      <c r="AB440" s="51"/>
      <c r="AC440" s="6"/>
      <c r="AD440" s="34">
        <v>1.9457752066115699E-4</v>
      </c>
      <c r="AE440" s="6">
        <v>0</v>
      </c>
      <c r="AF440" s="32">
        <v>0.18798093080400685</v>
      </c>
      <c r="AG440" s="6">
        <v>0</v>
      </c>
      <c r="AH440" s="9">
        <v>7.9924901882258714</v>
      </c>
      <c r="AI440" s="6">
        <v>0</v>
      </c>
    </row>
    <row r="441" spans="1:35">
      <c r="A441" s="1" t="s">
        <v>28</v>
      </c>
      <c r="B441" s="1" t="s">
        <v>63</v>
      </c>
      <c r="C441" s="1" t="s">
        <v>64</v>
      </c>
      <c r="D441" s="10">
        <v>0.5444444444444444</v>
      </c>
      <c r="E441" s="3">
        <f t="shared" ref="E441:E455" si="58">-(169+59.95/60)</f>
        <v>-169.99916666666667</v>
      </c>
      <c r="F441" s="3">
        <f t="shared" ref="F441:F455" si="59">-(29+59.99/60)</f>
        <v>-29.999833333333335</v>
      </c>
      <c r="G441" s="1">
        <v>5338</v>
      </c>
      <c r="H441" s="11">
        <v>0</v>
      </c>
      <c r="I441" s="1">
        <v>0</v>
      </c>
      <c r="J441" s="5">
        <v>23.7</v>
      </c>
      <c r="K441" s="6">
        <v>0</v>
      </c>
      <c r="L441" s="18">
        <v>35.696016762791409</v>
      </c>
      <c r="M441" s="6">
        <v>0</v>
      </c>
      <c r="N441" s="7">
        <v>24.258874915901515</v>
      </c>
      <c r="O441" s="6">
        <v>0</v>
      </c>
      <c r="P441" s="27">
        <v>4.9048300336025248</v>
      </c>
      <c r="Q441" s="6">
        <v>0</v>
      </c>
      <c r="R441" s="48">
        <v>-4.0333563064678799</v>
      </c>
      <c r="S441" s="6">
        <v>0</v>
      </c>
      <c r="T441" s="5">
        <v>0</v>
      </c>
      <c r="U441" s="6">
        <v>0</v>
      </c>
      <c r="V441" s="9">
        <v>0</v>
      </c>
      <c r="W441" s="6">
        <v>0</v>
      </c>
      <c r="X441" s="23">
        <v>0</v>
      </c>
      <c r="Y441" s="6">
        <v>0</v>
      </c>
      <c r="Z441" s="27">
        <v>1.5141953864064219E-2</v>
      </c>
      <c r="AA441" s="6">
        <v>0</v>
      </c>
      <c r="AB441" s="30">
        <v>0.11899999999999999</v>
      </c>
      <c r="AC441" s="6">
        <v>0</v>
      </c>
      <c r="AD441" s="34">
        <v>0.24500965247738929</v>
      </c>
      <c r="AE441" s="6">
        <v>0</v>
      </c>
      <c r="AF441" s="32">
        <v>5.3003248937212852</v>
      </c>
      <c r="AG441" s="6">
        <v>0</v>
      </c>
      <c r="AH441" s="9">
        <v>33.531787563736003</v>
      </c>
      <c r="AI441" s="6">
        <v>0</v>
      </c>
    </row>
    <row r="442" spans="1:35">
      <c r="A442" s="1" t="s">
        <v>28</v>
      </c>
      <c r="B442" s="1" t="s">
        <v>63</v>
      </c>
      <c r="C442" s="1" t="s">
        <v>64</v>
      </c>
      <c r="D442" s="10">
        <v>0.5444444444444444</v>
      </c>
      <c r="E442" s="3">
        <f t="shared" si="58"/>
        <v>-169.99916666666667</v>
      </c>
      <c r="F442" s="3">
        <f t="shared" si="59"/>
        <v>-29.999833333333335</v>
      </c>
      <c r="G442" s="1">
        <v>5338</v>
      </c>
      <c r="H442" s="11">
        <v>10.417350450000001</v>
      </c>
      <c r="I442" s="1">
        <v>0</v>
      </c>
      <c r="J442" s="14">
        <v>23.7348</v>
      </c>
      <c r="K442" s="6">
        <v>0</v>
      </c>
      <c r="L442" s="18">
        <v>35.693288819937848</v>
      </c>
      <c r="M442" s="6">
        <v>0</v>
      </c>
      <c r="N442" s="7">
        <v>24.246548948213785</v>
      </c>
      <c r="O442" s="6">
        <v>0</v>
      </c>
      <c r="P442" s="27">
        <v>4.9238392958498256</v>
      </c>
      <c r="Q442" s="6">
        <v>0</v>
      </c>
      <c r="R442" s="48">
        <v>-5.0086549059636525</v>
      </c>
      <c r="S442" s="6">
        <v>0</v>
      </c>
      <c r="T442" s="5">
        <v>0</v>
      </c>
      <c r="U442" s="6">
        <v>0</v>
      </c>
      <c r="V442" s="9">
        <v>0</v>
      </c>
      <c r="W442" s="6">
        <v>0</v>
      </c>
      <c r="X442" s="23">
        <v>0</v>
      </c>
      <c r="Y442" s="6">
        <v>0</v>
      </c>
      <c r="Z442" s="27">
        <v>0</v>
      </c>
      <c r="AA442" s="6">
        <v>0</v>
      </c>
      <c r="AB442" s="30">
        <v>0.11700000000000001</v>
      </c>
      <c r="AC442" s="6">
        <v>0</v>
      </c>
      <c r="AD442" s="34">
        <v>0.2507655548885781</v>
      </c>
      <c r="AE442" s="6">
        <v>0</v>
      </c>
      <c r="AF442" s="32">
        <v>5.4646500225953707</v>
      </c>
      <c r="AG442" s="6">
        <v>0</v>
      </c>
      <c r="AH442" s="9">
        <v>66.638896436468656</v>
      </c>
      <c r="AI442" s="6">
        <v>0</v>
      </c>
    </row>
    <row r="443" spans="1:35">
      <c r="A443" s="1" t="s">
        <v>28</v>
      </c>
      <c r="B443" s="1" t="s">
        <v>63</v>
      </c>
      <c r="C443" s="1" t="s">
        <v>64</v>
      </c>
      <c r="D443" s="10">
        <v>0.5444444444444444</v>
      </c>
      <c r="E443" s="3">
        <f t="shared" si="58"/>
        <v>-169.99916666666667</v>
      </c>
      <c r="F443" s="3">
        <f t="shared" si="59"/>
        <v>-29.999833333333335</v>
      </c>
      <c r="G443" s="1">
        <v>5338</v>
      </c>
      <c r="H443" s="11">
        <v>19.468663070000002</v>
      </c>
      <c r="I443" s="1">
        <v>0</v>
      </c>
      <c r="J443" s="14">
        <v>23.733899999999998</v>
      </c>
      <c r="K443" s="6">
        <v>0</v>
      </c>
      <c r="L443" s="18">
        <v>35.691745393540089</v>
      </c>
      <c r="M443" s="6">
        <v>0</v>
      </c>
      <c r="N443" s="7">
        <v>24.245644845683046</v>
      </c>
      <c r="O443" s="6">
        <v>0</v>
      </c>
      <c r="P443" s="27">
        <v>4.9096160904807906</v>
      </c>
      <c r="Q443" s="6">
        <v>0</v>
      </c>
      <c r="R443" s="48">
        <v>-4.3684236933365526</v>
      </c>
      <c r="S443" s="6">
        <v>0</v>
      </c>
      <c r="T443" s="5">
        <v>0</v>
      </c>
      <c r="U443" s="6">
        <v>0</v>
      </c>
      <c r="V443" s="9">
        <v>0</v>
      </c>
      <c r="W443" s="6">
        <v>0</v>
      </c>
      <c r="X443" s="23">
        <v>0</v>
      </c>
      <c r="Y443" s="6">
        <v>0</v>
      </c>
      <c r="Z443" s="27">
        <v>1.5185300547886124E-2</v>
      </c>
      <c r="AA443" s="6">
        <v>0</v>
      </c>
      <c r="AB443" s="30">
        <v>0.128</v>
      </c>
      <c r="AC443" s="6">
        <v>0</v>
      </c>
      <c r="AD443" s="34">
        <v>0.24672852035990681</v>
      </c>
      <c r="AE443" s="6">
        <v>0</v>
      </c>
      <c r="AF443" s="32">
        <v>5.1114896153671259</v>
      </c>
      <c r="AG443" s="6">
        <v>0</v>
      </c>
      <c r="AH443" s="9">
        <v>32.53040512502772</v>
      </c>
      <c r="AI443" s="6">
        <v>0</v>
      </c>
    </row>
    <row r="444" spans="1:35">
      <c r="A444" s="1" t="s">
        <v>28</v>
      </c>
      <c r="B444" s="1" t="s">
        <v>63</v>
      </c>
      <c r="C444" s="1" t="s">
        <v>64</v>
      </c>
      <c r="D444" s="10">
        <v>0.5444444444444444</v>
      </c>
      <c r="E444" s="3">
        <f t="shared" si="58"/>
        <v>-169.99916666666667</v>
      </c>
      <c r="F444" s="3">
        <f t="shared" si="59"/>
        <v>-29.999833333333335</v>
      </c>
      <c r="G444" s="1">
        <v>5338</v>
      </c>
      <c r="H444" s="11">
        <v>29.609948240000001</v>
      </c>
      <c r="I444" s="1">
        <v>0</v>
      </c>
      <c r="J444" s="14">
        <v>23.729800000000001</v>
      </c>
      <c r="K444" s="6">
        <v>0</v>
      </c>
      <c r="L444" s="18">
        <v>35.69158387279753</v>
      </c>
      <c r="M444" s="6">
        <v>0</v>
      </c>
      <c r="N444" s="7">
        <v>24.24673155514256</v>
      </c>
      <c r="O444" s="6">
        <v>0</v>
      </c>
      <c r="P444" s="27">
        <v>4.9316407347869999</v>
      </c>
      <c r="Q444" s="6">
        <v>0</v>
      </c>
      <c r="R444" s="48">
        <v>-5.3361534423428623</v>
      </c>
      <c r="S444" s="6">
        <v>0</v>
      </c>
      <c r="T444" s="5">
        <v>0</v>
      </c>
      <c r="U444" s="6">
        <v>0</v>
      </c>
      <c r="V444" s="9">
        <v>0</v>
      </c>
      <c r="W444" s="6">
        <v>0</v>
      </c>
      <c r="X444" s="23">
        <v>0</v>
      </c>
      <c r="Y444" s="6">
        <v>0</v>
      </c>
      <c r="Z444" s="27">
        <v>1.0164408013701772E-2</v>
      </c>
      <c r="AA444" s="6">
        <v>0</v>
      </c>
      <c r="AB444" s="30">
        <v>0.14099999999999999</v>
      </c>
      <c r="AC444" s="6">
        <v>0</v>
      </c>
      <c r="AD444" s="34">
        <v>0.26233955799533798</v>
      </c>
      <c r="AE444" s="6">
        <v>0</v>
      </c>
      <c r="AF444" s="32">
        <v>5.1007318034092961</v>
      </c>
      <c r="AG444" s="6">
        <v>0</v>
      </c>
      <c r="AH444" s="9">
        <v>34.252080195087579</v>
      </c>
      <c r="AI444" s="6">
        <v>0</v>
      </c>
    </row>
    <row r="445" spans="1:35">
      <c r="A445" s="1" t="s">
        <v>28</v>
      </c>
      <c r="B445" s="1" t="s">
        <v>63</v>
      </c>
      <c r="C445" s="1" t="s">
        <v>64</v>
      </c>
      <c r="D445" s="10">
        <v>0.5444444444444444</v>
      </c>
      <c r="E445" s="3">
        <f t="shared" si="58"/>
        <v>-169.99916666666667</v>
      </c>
      <c r="F445" s="3">
        <f t="shared" si="59"/>
        <v>-29.999833333333335</v>
      </c>
      <c r="G445" s="1">
        <v>5338</v>
      </c>
      <c r="H445" s="11">
        <v>48.796775910000001</v>
      </c>
      <c r="I445" s="1">
        <v>0</v>
      </c>
      <c r="J445" s="14">
        <v>23.663699999999999</v>
      </c>
      <c r="K445" s="6">
        <v>0</v>
      </c>
      <c r="L445" s="18">
        <v>35.709782620972931</v>
      </c>
      <c r="M445" s="6">
        <v>0</v>
      </c>
      <c r="N445" s="7">
        <v>24.279998268173358</v>
      </c>
      <c r="O445" s="6">
        <v>0</v>
      </c>
      <c r="P445" s="27">
        <v>5.10426478306485</v>
      </c>
      <c r="Q445" s="6">
        <v>0</v>
      </c>
      <c r="R445" s="48">
        <v>-12.817913939650538</v>
      </c>
      <c r="S445" s="6">
        <v>0</v>
      </c>
      <c r="T445" s="5">
        <v>0</v>
      </c>
      <c r="U445" s="6">
        <v>0</v>
      </c>
      <c r="V445" s="9">
        <v>0</v>
      </c>
      <c r="W445" s="6">
        <v>0</v>
      </c>
      <c r="X445" s="23">
        <v>0</v>
      </c>
      <c r="Y445" s="6">
        <v>0</v>
      </c>
      <c r="Z445" s="27">
        <v>1.5225472933375003E-2</v>
      </c>
      <c r="AA445" s="6">
        <v>0</v>
      </c>
      <c r="AB445" s="30">
        <v>0.157</v>
      </c>
      <c r="AC445" s="6">
        <v>0</v>
      </c>
      <c r="AD445" s="34">
        <v>0.29517220295944058</v>
      </c>
      <c r="AE445" s="6">
        <v>0</v>
      </c>
      <c r="AF445" s="32">
        <v>5.9064715974578954</v>
      </c>
      <c r="AG445" s="6">
        <v>0</v>
      </c>
      <c r="AH445" s="9">
        <v>43.334794595301304</v>
      </c>
      <c r="AI445" s="6">
        <v>0</v>
      </c>
    </row>
    <row r="446" spans="1:35">
      <c r="A446" s="1" t="s">
        <v>28</v>
      </c>
      <c r="B446" s="1" t="s">
        <v>63</v>
      </c>
      <c r="C446" s="1" t="s">
        <v>64</v>
      </c>
      <c r="D446" s="10">
        <v>0.5444444444444444</v>
      </c>
      <c r="E446" s="3">
        <f t="shared" si="58"/>
        <v>-169.99916666666667</v>
      </c>
      <c r="F446" s="3">
        <f t="shared" si="59"/>
        <v>-29.999833333333335</v>
      </c>
      <c r="G446" s="1">
        <v>5338</v>
      </c>
      <c r="H446" s="11">
        <v>72.196474730000006</v>
      </c>
      <c r="I446" s="1">
        <v>0</v>
      </c>
      <c r="J446" s="14">
        <v>19.755600000000001</v>
      </c>
      <c r="K446" s="6">
        <v>0</v>
      </c>
      <c r="L446" s="18">
        <v>35.667967224820551</v>
      </c>
      <c r="M446" s="6">
        <v>0</v>
      </c>
      <c r="N446" s="7">
        <v>25.337054660720696</v>
      </c>
      <c r="O446" s="6">
        <v>0</v>
      </c>
      <c r="P446" s="27">
        <v>5.4835375238794795</v>
      </c>
      <c r="Q446" s="6">
        <v>0</v>
      </c>
      <c r="R446" s="48">
        <v>-14.06130149897632</v>
      </c>
      <c r="S446" s="6">
        <v>0</v>
      </c>
      <c r="T446" s="5">
        <v>0</v>
      </c>
      <c r="U446" s="6">
        <v>0</v>
      </c>
      <c r="V446" s="9">
        <v>0</v>
      </c>
      <c r="W446" s="6">
        <v>0</v>
      </c>
      <c r="X446" s="23">
        <v>0</v>
      </c>
      <c r="Y446" s="6">
        <v>0</v>
      </c>
      <c r="Z446" s="27">
        <v>5.5641811536431079E-2</v>
      </c>
      <c r="AA446" s="6">
        <v>0</v>
      </c>
      <c r="AB446" s="30">
        <v>0.222</v>
      </c>
      <c r="AC446" s="6">
        <v>0</v>
      </c>
      <c r="AD446" s="34">
        <v>0.31908049173146852</v>
      </c>
      <c r="AE446" s="6">
        <v>0</v>
      </c>
      <c r="AF446" s="32">
        <v>8.7826209804438822</v>
      </c>
      <c r="AG446" s="6">
        <v>0</v>
      </c>
      <c r="AH446" s="9">
        <v>76.362846959714886</v>
      </c>
      <c r="AI446" s="6">
        <v>0</v>
      </c>
    </row>
    <row r="447" spans="1:35">
      <c r="A447" s="1" t="s">
        <v>28</v>
      </c>
      <c r="B447" s="1" t="s">
        <v>63</v>
      </c>
      <c r="C447" s="1" t="s">
        <v>64</v>
      </c>
      <c r="D447" s="10">
        <v>0.5444444444444444</v>
      </c>
      <c r="E447" s="3">
        <f t="shared" si="58"/>
        <v>-169.99916666666667</v>
      </c>
      <c r="F447" s="3">
        <f t="shared" si="59"/>
        <v>-29.999833333333335</v>
      </c>
      <c r="G447" s="1">
        <v>5338</v>
      </c>
      <c r="H447" s="11">
        <v>99.630900319999995</v>
      </c>
      <c r="I447" s="1">
        <v>0</v>
      </c>
      <c r="J447" s="14">
        <v>18.165600000000001</v>
      </c>
      <c r="K447" s="6">
        <v>0</v>
      </c>
      <c r="L447" s="18">
        <v>35.638790879686724</v>
      </c>
      <c r="M447" s="6">
        <v>0</v>
      </c>
      <c r="N447" s="7">
        <v>25.721408310339484</v>
      </c>
      <c r="O447" s="6">
        <v>0</v>
      </c>
      <c r="P447" s="27">
        <v>5.5000062634771805</v>
      </c>
      <c r="Q447" s="6">
        <v>0</v>
      </c>
      <c r="R447" s="48">
        <v>-7.7640105827955495</v>
      </c>
      <c r="S447" s="6">
        <v>0</v>
      </c>
      <c r="T447" s="5">
        <v>0</v>
      </c>
      <c r="U447" s="6">
        <v>0</v>
      </c>
      <c r="V447" s="9">
        <v>0</v>
      </c>
      <c r="W447" s="6">
        <v>0</v>
      </c>
      <c r="X447" s="23">
        <v>0</v>
      </c>
      <c r="Y447" s="6">
        <v>0</v>
      </c>
      <c r="Z447" s="27">
        <v>8.1277669847966305E-2</v>
      </c>
      <c r="AA447" s="6">
        <v>0</v>
      </c>
      <c r="AB447" s="30">
        <v>0.32800000000000001</v>
      </c>
      <c r="AC447" s="6">
        <v>0</v>
      </c>
      <c r="AD447" s="34">
        <v>0.24172851004009324</v>
      </c>
      <c r="AE447" s="6">
        <v>0</v>
      </c>
      <c r="AF447" s="32">
        <v>8.3994011673084845</v>
      </c>
      <c r="AG447" s="6">
        <v>0</v>
      </c>
      <c r="AH447" s="9">
        <v>107.96788217438511</v>
      </c>
      <c r="AI447" s="6">
        <v>0</v>
      </c>
    </row>
    <row r="448" spans="1:35">
      <c r="A448" s="1" t="s">
        <v>28</v>
      </c>
      <c r="B448" s="1" t="s">
        <v>63</v>
      </c>
      <c r="C448" s="1" t="s">
        <v>64</v>
      </c>
      <c r="D448" s="10">
        <v>0.5444444444444444</v>
      </c>
      <c r="E448" s="3">
        <f t="shared" si="58"/>
        <v>-169.99916666666667</v>
      </c>
      <c r="F448" s="3">
        <f t="shared" si="59"/>
        <v>-29.999833333333335</v>
      </c>
      <c r="G448" s="1">
        <v>5338</v>
      </c>
      <c r="H448" s="11">
        <v>125.11123019999999</v>
      </c>
      <c r="I448" s="1">
        <v>0</v>
      </c>
      <c r="J448" s="14">
        <v>17.3508</v>
      </c>
      <c r="K448" s="6">
        <v>0</v>
      </c>
      <c r="L448" s="18">
        <v>35.604487598342914</v>
      </c>
      <c r="M448" s="6">
        <v>0</v>
      </c>
      <c r="N448" s="7">
        <v>25.89505319771024</v>
      </c>
      <c r="O448" s="6">
        <v>0</v>
      </c>
      <c r="P448" s="27">
        <v>5.2452987719236646</v>
      </c>
      <c r="Q448" s="6">
        <v>0</v>
      </c>
      <c r="R448" s="48">
        <v>7.3965950587501084</v>
      </c>
      <c r="S448" s="6">
        <v>0</v>
      </c>
      <c r="T448" s="5">
        <v>9.2840741191114962E-2</v>
      </c>
      <c r="U448" s="6">
        <v>0</v>
      </c>
      <c r="V448" s="9">
        <v>0.03</v>
      </c>
      <c r="W448" s="6">
        <v>0</v>
      </c>
      <c r="X448" s="23">
        <v>0</v>
      </c>
      <c r="Y448" s="6">
        <v>0</v>
      </c>
      <c r="Z448" s="27">
        <v>0.13206581365046749</v>
      </c>
      <c r="AA448" s="6">
        <v>0</v>
      </c>
      <c r="AB448" s="30">
        <v>0.28499999999999998</v>
      </c>
      <c r="AC448" s="6">
        <v>0</v>
      </c>
      <c r="AD448" s="34">
        <v>0.16475227916083918</v>
      </c>
      <c r="AE448" s="6">
        <v>0</v>
      </c>
      <c r="AF448" s="32">
        <v>7.6217092241826672</v>
      </c>
      <c r="AG448" s="6">
        <v>0</v>
      </c>
      <c r="AH448" s="9">
        <v>101.91566725973591</v>
      </c>
      <c r="AI448" s="6">
        <v>0</v>
      </c>
    </row>
    <row r="449" spans="1:35">
      <c r="A449" s="1" t="s">
        <v>28</v>
      </c>
      <c r="B449" s="1" t="s">
        <v>63</v>
      </c>
      <c r="C449" s="1" t="s">
        <v>64</v>
      </c>
      <c r="D449" s="10">
        <v>0.5444444444444444</v>
      </c>
      <c r="E449" s="3">
        <f t="shared" si="58"/>
        <v>-169.99916666666667</v>
      </c>
      <c r="F449" s="3">
        <f t="shared" si="59"/>
        <v>-29.999833333333335</v>
      </c>
      <c r="G449" s="1">
        <v>5338</v>
      </c>
      <c r="H449" s="11">
        <v>149.0798441</v>
      </c>
      <c r="I449" s="1">
        <v>0</v>
      </c>
      <c r="J449" s="14">
        <v>16.8443</v>
      </c>
      <c r="K449" s="6">
        <v>0</v>
      </c>
      <c r="L449" s="18">
        <v>35.564665176947457</v>
      </c>
      <c r="M449" s="6">
        <v>0</v>
      </c>
      <c r="N449" s="7">
        <v>25.985816290673938</v>
      </c>
      <c r="O449" s="6">
        <v>0</v>
      </c>
      <c r="P449" s="27">
        <v>4.8882188858016153</v>
      </c>
      <c r="Q449" s="6">
        <v>0</v>
      </c>
      <c r="R449" s="48">
        <v>25.777929514488051</v>
      </c>
      <c r="S449" s="6">
        <v>0</v>
      </c>
      <c r="T449" s="5">
        <v>2.7078006791469615</v>
      </c>
      <c r="U449" s="6">
        <v>0</v>
      </c>
      <c r="V449" s="9">
        <v>0.12</v>
      </c>
      <c r="W449" s="6">
        <v>0</v>
      </c>
      <c r="X449" s="23">
        <v>0</v>
      </c>
      <c r="Y449" s="6">
        <v>0</v>
      </c>
      <c r="Z449" s="27">
        <v>0.28444144839554653</v>
      </c>
      <c r="AA449" s="6">
        <v>0</v>
      </c>
      <c r="AB449" s="30">
        <v>0.22600000000000001</v>
      </c>
      <c r="AC449" s="6">
        <v>0</v>
      </c>
      <c r="AD449" s="34">
        <v>9.191667601063264E-3</v>
      </c>
      <c r="AE449" s="6">
        <v>0</v>
      </c>
      <c r="AF449" s="32">
        <v>3.6965190217955373</v>
      </c>
      <c r="AG449" s="6">
        <v>0</v>
      </c>
      <c r="AH449" s="9">
        <v>323.62525281234196</v>
      </c>
      <c r="AI449" s="6">
        <v>0</v>
      </c>
    </row>
    <row r="450" spans="1:35">
      <c r="A450" s="1" t="s">
        <v>28</v>
      </c>
      <c r="B450" s="1" t="s">
        <v>63</v>
      </c>
      <c r="C450" s="1" t="s">
        <v>64</v>
      </c>
      <c r="D450" s="10">
        <v>0.5444444444444444</v>
      </c>
      <c r="E450" s="3">
        <f t="shared" si="58"/>
        <v>-169.99916666666667</v>
      </c>
      <c r="F450" s="3">
        <f t="shared" si="59"/>
        <v>-29.999833333333335</v>
      </c>
      <c r="G450" s="1">
        <v>5338</v>
      </c>
      <c r="H450" s="11">
        <v>200.60353699999999</v>
      </c>
      <c r="I450" s="1">
        <v>0</v>
      </c>
      <c r="J450" s="14">
        <v>16.008800000000001</v>
      </c>
      <c r="K450" s="6">
        <v>0</v>
      </c>
      <c r="L450" s="18">
        <v>35.474947629676386</v>
      </c>
      <c r="M450" s="6">
        <v>0</v>
      </c>
      <c r="N450" s="7">
        <v>26.111933072898182</v>
      </c>
      <c r="O450" s="6">
        <v>0</v>
      </c>
      <c r="P450" s="27">
        <v>4.7238785788076996</v>
      </c>
      <c r="Q450" s="6">
        <v>0</v>
      </c>
      <c r="R450" s="48">
        <v>37.277231515386973</v>
      </c>
      <c r="S450" s="6">
        <v>0</v>
      </c>
      <c r="T450" s="5">
        <v>5.3118339181221552</v>
      </c>
      <c r="U450" s="6">
        <v>0</v>
      </c>
      <c r="V450" s="9">
        <v>0</v>
      </c>
      <c r="W450" s="6">
        <v>0</v>
      </c>
      <c r="X450" s="23">
        <v>0</v>
      </c>
      <c r="Y450" s="6">
        <v>0</v>
      </c>
      <c r="Z450" s="27">
        <v>0.42174753724555714</v>
      </c>
      <c r="AA450" s="6">
        <v>0</v>
      </c>
      <c r="AB450" s="30">
        <v>4.5999999999999999E-2</v>
      </c>
      <c r="AC450" s="6">
        <v>0</v>
      </c>
      <c r="AD450" s="34">
        <v>2.7096114526315791E-3</v>
      </c>
      <c r="AE450" s="6">
        <v>0</v>
      </c>
      <c r="AF450" s="32">
        <v>1.9935562767483745</v>
      </c>
      <c r="AG450" s="6">
        <v>0</v>
      </c>
      <c r="AH450" s="9">
        <v>22.366371562013494</v>
      </c>
      <c r="AI450" s="6">
        <v>0</v>
      </c>
    </row>
    <row r="451" spans="1:35">
      <c r="A451" s="1" t="s">
        <v>28</v>
      </c>
      <c r="B451" s="1" t="s">
        <v>63</v>
      </c>
      <c r="C451" s="1" t="s">
        <v>64</v>
      </c>
      <c r="D451" s="10">
        <v>0.5444444444444444</v>
      </c>
      <c r="E451" s="3">
        <f t="shared" si="58"/>
        <v>-169.99916666666667</v>
      </c>
      <c r="F451" s="3">
        <f t="shared" si="59"/>
        <v>-29.999833333333335</v>
      </c>
      <c r="G451" s="1">
        <v>5338</v>
      </c>
      <c r="H451" s="11">
        <v>294.74498019999999</v>
      </c>
      <c r="I451" s="1">
        <v>0</v>
      </c>
      <c r="J451" s="14">
        <v>14.1135</v>
      </c>
      <c r="K451" s="6">
        <v>0</v>
      </c>
      <c r="L451" s="18">
        <v>35.224943174014392</v>
      </c>
      <c r="M451" s="6">
        <v>0</v>
      </c>
      <c r="N451" s="7">
        <v>26.337731226854658</v>
      </c>
      <c r="O451" s="6">
        <v>0</v>
      </c>
      <c r="P451" s="27">
        <v>4.6096959791914198</v>
      </c>
      <c r="Q451" s="6">
        <v>0</v>
      </c>
      <c r="R451" s="48">
        <v>52.391353037871568</v>
      </c>
      <c r="S451" s="6">
        <v>0</v>
      </c>
      <c r="T451" s="5">
        <v>9.0276839683396464</v>
      </c>
      <c r="U451" s="6">
        <v>0</v>
      </c>
      <c r="V451" s="9">
        <v>0</v>
      </c>
      <c r="W451" s="6">
        <v>0</v>
      </c>
      <c r="X451" s="23">
        <v>1.6391716196658299</v>
      </c>
      <c r="Y451" s="6">
        <v>0</v>
      </c>
      <c r="Z451" s="27">
        <v>0.67101113453686256</v>
      </c>
      <c r="AA451" s="6">
        <v>0</v>
      </c>
      <c r="AB451" s="30"/>
      <c r="AC451" s="6"/>
      <c r="AD451" s="34">
        <v>2.0019182175438602E-3</v>
      </c>
      <c r="AE451" s="6">
        <v>0</v>
      </c>
      <c r="AF451" s="32">
        <v>1.6837365578867787</v>
      </c>
      <c r="AG451" s="6">
        <v>0</v>
      </c>
      <c r="AH451" s="9">
        <v>22.613769731868281</v>
      </c>
      <c r="AI451" s="6">
        <v>0</v>
      </c>
    </row>
    <row r="452" spans="1:35">
      <c r="A452" s="1" t="s">
        <v>28</v>
      </c>
      <c r="B452" s="1" t="s">
        <v>63</v>
      </c>
      <c r="C452" s="1" t="s">
        <v>64</v>
      </c>
      <c r="D452" s="10">
        <v>0.5444444444444444</v>
      </c>
      <c r="E452" s="3">
        <f t="shared" si="58"/>
        <v>-169.99916666666667</v>
      </c>
      <c r="F452" s="3">
        <f t="shared" si="59"/>
        <v>-29.999833333333335</v>
      </c>
      <c r="G452" s="1">
        <v>5338</v>
      </c>
      <c r="H452" s="11">
        <v>398.80291740000001</v>
      </c>
      <c r="I452" s="1">
        <v>0</v>
      </c>
      <c r="J452" s="14">
        <v>10.6709</v>
      </c>
      <c r="K452" s="6">
        <v>0</v>
      </c>
      <c r="L452" s="18">
        <v>34.7615983042867</v>
      </c>
      <c r="M452" s="6">
        <v>0</v>
      </c>
      <c r="N452" s="7">
        <v>26.649341800571847</v>
      </c>
      <c r="O452" s="6">
        <v>0</v>
      </c>
      <c r="P452" s="27">
        <v>4.5976098892621948</v>
      </c>
      <c r="Q452" s="6">
        <v>0</v>
      </c>
      <c r="R452" s="48">
        <v>73.142355642483096</v>
      </c>
      <c r="S452" s="6">
        <v>0</v>
      </c>
      <c r="T452" s="5">
        <v>15.949884928644</v>
      </c>
      <c r="U452" s="6">
        <v>0</v>
      </c>
      <c r="V452" s="9">
        <v>0</v>
      </c>
      <c r="W452" s="6">
        <v>0</v>
      </c>
      <c r="X452" s="23">
        <v>3.1790026673783998</v>
      </c>
      <c r="Y452" s="6">
        <v>0</v>
      </c>
      <c r="Z452" s="27">
        <v>1.1290334904281054</v>
      </c>
      <c r="AA452" s="6">
        <v>0</v>
      </c>
      <c r="AB452" s="30"/>
      <c r="AC452" s="6"/>
      <c r="AD452" s="34">
        <v>1.2789129073896865E-3</v>
      </c>
      <c r="AE452" s="6">
        <v>0</v>
      </c>
      <c r="AF452" s="32">
        <v>0.73551488452202984</v>
      </c>
      <c r="AG452" s="6">
        <v>0</v>
      </c>
      <c r="AH452" s="9">
        <v>12.59134213652719</v>
      </c>
      <c r="AI452" s="6">
        <v>0</v>
      </c>
    </row>
    <row r="453" spans="1:35">
      <c r="A453" s="1" t="s">
        <v>28</v>
      </c>
      <c r="B453" s="1" t="s">
        <v>63</v>
      </c>
      <c r="C453" s="1" t="s">
        <v>64</v>
      </c>
      <c r="D453" s="10">
        <v>0.5444444444444444</v>
      </c>
      <c r="E453" s="3">
        <f t="shared" si="58"/>
        <v>-169.99916666666667</v>
      </c>
      <c r="F453" s="3">
        <f t="shared" si="59"/>
        <v>-29.999833333333335</v>
      </c>
      <c r="G453" s="1">
        <v>5338</v>
      </c>
      <c r="H453" s="11">
        <v>496.55555679999998</v>
      </c>
      <c r="I453" s="1">
        <v>0</v>
      </c>
      <c r="J453" s="14">
        <v>8.7417099999999994</v>
      </c>
      <c r="K453" s="6">
        <v>0</v>
      </c>
      <c r="L453" s="18">
        <v>34.578356379759569</v>
      </c>
      <c r="M453" s="6">
        <v>0</v>
      </c>
      <c r="N453" s="7">
        <v>26.829266557411529</v>
      </c>
      <c r="O453" s="6">
        <v>0</v>
      </c>
      <c r="P453" s="27">
        <v>4.90100262706782</v>
      </c>
      <c r="Q453" s="6">
        <v>0</v>
      </c>
      <c r="R453" s="48">
        <v>72.067690450355144</v>
      </c>
      <c r="S453" s="6">
        <v>0</v>
      </c>
      <c r="T453" s="5">
        <v>20.082203490008759</v>
      </c>
      <c r="U453" s="6">
        <v>0</v>
      </c>
      <c r="V453" s="9">
        <v>0</v>
      </c>
      <c r="W453" s="6">
        <v>0</v>
      </c>
      <c r="X453" s="23">
        <v>4.6191194166876492</v>
      </c>
      <c r="Y453" s="6">
        <v>0</v>
      </c>
      <c r="Z453" s="27">
        <v>1.3535222081702432</v>
      </c>
      <c r="AA453" s="6">
        <v>0</v>
      </c>
      <c r="AB453" s="30"/>
      <c r="AC453" s="6"/>
      <c r="AD453" s="34">
        <v>9.1730594662413649E-4</v>
      </c>
      <c r="AE453" s="6">
        <v>0</v>
      </c>
      <c r="AF453" s="32">
        <v>0.81144357978865522</v>
      </c>
      <c r="AG453" s="6">
        <v>0</v>
      </c>
      <c r="AH453" s="9">
        <v>15.225878746710171</v>
      </c>
      <c r="AI453" s="6">
        <v>0</v>
      </c>
    </row>
    <row r="454" spans="1:35">
      <c r="A454" s="1" t="s">
        <v>28</v>
      </c>
      <c r="B454" s="1" t="s">
        <v>63</v>
      </c>
      <c r="C454" s="1" t="s">
        <v>64</v>
      </c>
      <c r="D454" s="10">
        <v>0.5444444444444444</v>
      </c>
      <c r="E454" s="3">
        <f t="shared" si="58"/>
        <v>-169.99916666666667</v>
      </c>
      <c r="F454" s="3">
        <f t="shared" si="59"/>
        <v>-29.999833333333335</v>
      </c>
      <c r="G454" s="1">
        <v>5338</v>
      </c>
      <c r="H454" s="11">
        <v>598.26784799999996</v>
      </c>
      <c r="I454" s="1">
        <v>0</v>
      </c>
      <c r="J454" s="14">
        <v>7.3853400000000002</v>
      </c>
      <c r="K454" s="6">
        <v>0</v>
      </c>
      <c r="L454" s="18">
        <v>34.444728761034135</v>
      </c>
      <c r="M454" s="6">
        <v>0</v>
      </c>
      <c r="N454" s="7">
        <v>26.927557263166591</v>
      </c>
      <c r="O454" s="6">
        <v>0</v>
      </c>
      <c r="P454" s="27">
        <v>5.1858443394751506</v>
      </c>
      <c r="Q454" s="6">
        <v>0</v>
      </c>
      <c r="R454" s="48">
        <v>68.741767159386342</v>
      </c>
      <c r="S454" s="6">
        <v>0</v>
      </c>
      <c r="T454" s="5">
        <v>22.822128090871594</v>
      </c>
      <c r="U454" s="6">
        <v>0</v>
      </c>
      <c r="V454" s="9">
        <v>0</v>
      </c>
      <c r="W454" s="6">
        <v>0</v>
      </c>
      <c r="X454" s="23">
        <v>5.9596229898607262</v>
      </c>
      <c r="Y454" s="6">
        <v>0</v>
      </c>
      <c r="Z454" s="27">
        <v>1.5222603040592642</v>
      </c>
      <c r="AA454" s="6">
        <v>0</v>
      </c>
      <c r="AB454" s="30"/>
      <c r="AC454" s="6"/>
      <c r="AD454" s="34">
        <v>7.2217086464646484E-4</v>
      </c>
      <c r="AE454" s="6">
        <v>0</v>
      </c>
      <c r="AF454" s="32">
        <v>0.72948316573916716</v>
      </c>
      <c r="AG454" s="6">
        <v>0</v>
      </c>
      <c r="AH454" s="9">
        <v>16.858697057201812</v>
      </c>
      <c r="AI454" s="6">
        <v>0</v>
      </c>
    </row>
    <row r="455" spans="1:35">
      <c r="A455" s="1" t="s">
        <v>28</v>
      </c>
      <c r="B455" s="1" t="s">
        <v>63</v>
      </c>
      <c r="C455" s="1" t="s">
        <v>64</v>
      </c>
      <c r="D455" s="10">
        <v>0.5444444444444444</v>
      </c>
      <c r="E455" s="3">
        <f t="shared" si="58"/>
        <v>-169.99916666666667</v>
      </c>
      <c r="F455" s="3">
        <f t="shared" si="59"/>
        <v>-29.999833333333335</v>
      </c>
      <c r="G455" s="1">
        <v>5338</v>
      </c>
      <c r="H455" s="11">
        <v>796.17358530000001</v>
      </c>
      <c r="I455" s="1">
        <v>0</v>
      </c>
      <c r="J455" s="14">
        <v>6.1986499999999998</v>
      </c>
      <c r="K455" s="6">
        <v>0</v>
      </c>
      <c r="L455" s="18">
        <v>34.359447059789247</v>
      </c>
      <c r="M455" s="6">
        <v>0</v>
      </c>
      <c r="N455" s="7">
        <v>27.021288240164267</v>
      </c>
      <c r="O455" s="6">
        <v>0</v>
      </c>
      <c r="P455" s="27">
        <v>5.160634862234085</v>
      </c>
      <c r="Q455" s="6">
        <v>0</v>
      </c>
      <c r="R455" s="48">
        <v>78.470808649499389</v>
      </c>
      <c r="S455" s="6">
        <v>0</v>
      </c>
      <c r="T455" s="5">
        <v>26.421631517418085</v>
      </c>
      <c r="U455" s="6">
        <v>0</v>
      </c>
      <c r="V455" s="9">
        <v>0</v>
      </c>
      <c r="W455" s="6">
        <v>0</v>
      </c>
      <c r="X455" s="23">
        <v>11.009005662779389</v>
      </c>
      <c r="Y455" s="6">
        <v>0</v>
      </c>
      <c r="Z455" s="27">
        <v>1.7523049771948545</v>
      </c>
      <c r="AA455" s="6">
        <v>0</v>
      </c>
      <c r="AB455" s="30"/>
      <c r="AC455" s="6"/>
      <c r="AD455" s="34">
        <v>4.2402348474215851E-4</v>
      </c>
      <c r="AE455" s="6">
        <v>0</v>
      </c>
      <c r="AF455" s="32">
        <v>0.54888640924051135</v>
      </c>
      <c r="AG455" s="6">
        <v>0</v>
      </c>
      <c r="AH455" s="9">
        <v>10.448049579072427</v>
      </c>
      <c r="AI455" s="6">
        <v>0</v>
      </c>
    </row>
    <row r="456" spans="1:35">
      <c r="A456" s="1" t="s">
        <v>28</v>
      </c>
      <c r="B456" s="1" t="s">
        <v>63</v>
      </c>
      <c r="C456" s="1" t="s">
        <v>65</v>
      </c>
      <c r="D456" s="10">
        <v>0.13541666666666666</v>
      </c>
      <c r="E456" s="3">
        <f t="shared" ref="E456:E474" si="60">-(169+59.98/60)</f>
        <v>-169.99966666666666</v>
      </c>
      <c r="F456" s="3">
        <f t="shared" ref="F456:F474" si="61">-(30+0.03/60)</f>
        <v>-30.000499999999999</v>
      </c>
      <c r="G456" s="1">
        <v>5338</v>
      </c>
      <c r="H456" s="11">
        <v>990.97027609999998</v>
      </c>
      <c r="I456" s="1">
        <v>0</v>
      </c>
      <c r="J456" s="14">
        <v>4.9030300000000002</v>
      </c>
      <c r="K456" s="6">
        <v>0</v>
      </c>
      <c r="L456" s="18">
        <v>34.341681275716908</v>
      </c>
      <c r="M456" s="6">
        <v>0</v>
      </c>
      <c r="N456" s="7">
        <v>27.164552946427875</v>
      </c>
      <c r="O456" s="6">
        <v>0</v>
      </c>
      <c r="P456" s="27">
        <v>4.6485094094056798</v>
      </c>
      <c r="Q456" s="6">
        <v>0</v>
      </c>
      <c r="R456" s="48">
        <v>111.08045976801358</v>
      </c>
      <c r="S456" s="6">
        <v>0</v>
      </c>
      <c r="T456" s="5">
        <v>31.194342912158646</v>
      </c>
      <c r="U456" s="6">
        <v>0</v>
      </c>
      <c r="V456" s="9">
        <v>0</v>
      </c>
      <c r="W456" s="6">
        <v>0</v>
      </c>
      <c r="X456" s="23">
        <v>25.352319372681873</v>
      </c>
      <c r="Y456" s="6">
        <v>0</v>
      </c>
      <c r="Z456" s="27">
        <v>2.0794294702956897</v>
      </c>
      <c r="AA456" s="6">
        <v>0</v>
      </c>
      <c r="AB456" s="51"/>
      <c r="AC456" s="6"/>
      <c r="AD456" s="34">
        <v>2.561105827505828E-4</v>
      </c>
      <c r="AE456" s="6">
        <v>0</v>
      </c>
      <c r="AF456" s="32">
        <v>0.43128991696938251</v>
      </c>
      <c r="AG456" s="6">
        <v>0</v>
      </c>
      <c r="AH456" s="9">
        <v>8.0917583809029594</v>
      </c>
      <c r="AI456" s="6">
        <v>0</v>
      </c>
    </row>
    <row r="457" spans="1:35">
      <c r="A457" s="1" t="s">
        <v>28</v>
      </c>
      <c r="B457" s="1" t="s">
        <v>63</v>
      </c>
      <c r="C457" s="1" t="s">
        <v>65</v>
      </c>
      <c r="D457" s="10">
        <v>0.13541666666666666</v>
      </c>
      <c r="E457" s="3">
        <f t="shared" si="60"/>
        <v>-169.99966666666666</v>
      </c>
      <c r="F457" s="3">
        <f t="shared" si="61"/>
        <v>-30.000499999999999</v>
      </c>
      <c r="G457" s="1">
        <v>5338</v>
      </c>
      <c r="H457" s="11">
        <v>1236.5720570000001</v>
      </c>
      <c r="I457" s="1">
        <v>0</v>
      </c>
      <c r="J457" s="14">
        <v>3.5705900000000002</v>
      </c>
      <c r="K457" s="6">
        <v>0</v>
      </c>
      <c r="L457" s="18">
        <v>34.411040277058383</v>
      </c>
      <c r="M457" s="6">
        <v>0</v>
      </c>
      <c r="N457" s="7">
        <v>27.360999019023893</v>
      </c>
      <c r="O457" s="6">
        <v>0</v>
      </c>
      <c r="P457" s="27">
        <v>4.1542785148924803</v>
      </c>
      <c r="Q457" s="6">
        <v>0</v>
      </c>
      <c r="R457" s="48">
        <v>143.56119248610506</v>
      </c>
      <c r="S457" s="6">
        <v>0</v>
      </c>
      <c r="T457" s="5">
        <v>34.825694613064911</v>
      </c>
      <c r="U457" s="6">
        <v>0</v>
      </c>
      <c r="V457" s="9">
        <v>0</v>
      </c>
      <c r="W457" s="6">
        <v>0</v>
      </c>
      <c r="X457" s="23">
        <v>50.762609348847079</v>
      </c>
      <c r="Y457" s="6">
        <v>0</v>
      </c>
      <c r="Z457" s="27">
        <v>2.3559198665657242</v>
      </c>
      <c r="AA457" s="6">
        <v>0</v>
      </c>
      <c r="AB457" s="51"/>
      <c r="AC457" s="6"/>
      <c r="AD457" s="34">
        <v>1.9420499617715624E-4</v>
      </c>
      <c r="AE457" s="6">
        <v>0</v>
      </c>
      <c r="AF457" s="32">
        <v>0.31689470679813186</v>
      </c>
      <c r="AG457" s="6">
        <v>0</v>
      </c>
      <c r="AH457" s="9">
        <v>7.2097144265697981</v>
      </c>
      <c r="AI457" s="6">
        <v>0</v>
      </c>
    </row>
    <row r="458" spans="1:35">
      <c r="A458" s="1" t="s">
        <v>28</v>
      </c>
      <c r="B458" s="1" t="s">
        <v>63</v>
      </c>
      <c r="C458" s="1" t="s">
        <v>65</v>
      </c>
      <c r="D458" s="10">
        <v>0.13541666666666666</v>
      </c>
      <c r="E458" s="3">
        <f t="shared" si="60"/>
        <v>-169.99966666666666</v>
      </c>
      <c r="F458" s="3">
        <f t="shared" si="61"/>
        <v>-30.000499999999999</v>
      </c>
      <c r="G458" s="1">
        <v>5338</v>
      </c>
      <c r="H458" s="11">
        <v>1483.5512430000001</v>
      </c>
      <c r="I458" s="1">
        <v>0</v>
      </c>
      <c r="J458" s="14">
        <v>2.7757000000000001</v>
      </c>
      <c r="K458" s="6">
        <v>0</v>
      </c>
      <c r="L458" s="18">
        <v>34.526759188093877</v>
      </c>
      <c r="M458" s="6">
        <v>0</v>
      </c>
      <c r="N458" s="7">
        <v>27.527573394448154</v>
      </c>
      <c r="O458" s="6">
        <v>0</v>
      </c>
      <c r="P458" s="27">
        <v>3.78731341544517</v>
      </c>
      <c r="Q458" s="6">
        <v>0</v>
      </c>
      <c r="R458" s="48">
        <v>166.28443164915754</v>
      </c>
      <c r="S458" s="6">
        <v>0</v>
      </c>
      <c r="T458" s="5">
        <v>36.336112922575822</v>
      </c>
      <c r="U458" s="6">
        <v>0</v>
      </c>
      <c r="V458" s="9">
        <v>0</v>
      </c>
      <c r="W458" s="6">
        <v>0</v>
      </c>
      <c r="X458" s="23">
        <v>78.483746225583189</v>
      </c>
      <c r="Y458" s="6">
        <v>0</v>
      </c>
      <c r="Z458" s="27">
        <v>2.4694575893849411</v>
      </c>
      <c r="AA458" s="6">
        <v>0</v>
      </c>
      <c r="AB458" s="51"/>
      <c r="AC458" s="6"/>
      <c r="AD458" s="34">
        <v>1.4817826573426573E-4</v>
      </c>
      <c r="AE458" s="6">
        <v>0</v>
      </c>
      <c r="AF458" s="32">
        <v>0.23775200830306178</v>
      </c>
      <c r="AG458" s="6">
        <v>0</v>
      </c>
      <c r="AH458" s="9">
        <v>4.8923540736896722</v>
      </c>
      <c r="AI458" s="6">
        <v>0</v>
      </c>
    </row>
    <row r="459" spans="1:35">
      <c r="A459" s="1" t="s">
        <v>28</v>
      </c>
      <c r="B459" s="1" t="s">
        <v>63</v>
      </c>
      <c r="C459" s="1" t="s">
        <v>65</v>
      </c>
      <c r="D459" s="10">
        <v>0.13541666666666666</v>
      </c>
      <c r="E459" s="3">
        <f t="shared" si="60"/>
        <v>-169.99966666666666</v>
      </c>
      <c r="F459" s="3">
        <f t="shared" si="61"/>
        <v>-30.000499999999999</v>
      </c>
      <c r="G459" s="1">
        <v>5338</v>
      </c>
      <c r="H459" s="11">
        <v>1731.0570090000001</v>
      </c>
      <c r="I459" s="1">
        <v>0</v>
      </c>
      <c r="J459" s="14">
        <v>2.3596499999999998</v>
      </c>
      <c r="K459" s="6">
        <v>0</v>
      </c>
      <c r="L459" s="18">
        <v>34.596373641090409</v>
      </c>
      <c r="M459" s="6">
        <v>0</v>
      </c>
      <c r="N459" s="7">
        <v>27.619078165556857</v>
      </c>
      <c r="O459" s="6">
        <v>0</v>
      </c>
      <c r="P459" s="27">
        <v>3.5680539058889398</v>
      </c>
      <c r="Q459" s="6">
        <v>0</v>
      </c>
      <c r="R459" s="48">
        <v>179.4594356832358</v>
      </c>
      <c r="S459" s="6">
        <v>0</v>
      </c>
      <c r="T459" s="5">
        <v>37.289611613806336</v>
      </c>
      <c r="U459" s="6">
        <v>0</v>
      </c>
      <c r="V459" s="9">
        <v>0</v>
      </c>
      <c r="W459" s="6">
        <v>0</v>
      </c>
      <c r="X459" s="23">
        <v>101.33126833648117</v>
      </c>
      <c r="Y459" s="6">
        <v>0</v>
      </c>
      <c r="Z459" s="27">
        <v>2.5097536321967668</v>
      </c>
      <c r="AA459" s="6">
        <v>0</v>
      </c>
      <c r="AB459" s="51"/>
      <c r="AC459" s="6"/>
      <c r="AD459" s="34"/>
      <c r="AE459" s="6"/>
      <c r="AG459" s="6"/>
      <c r="AI459" s="6"/>
    </row>
    <row r="460" spans="1:35">
      <c r="A460" s="1" t="s">
        <v>28</v>
      </c>
      <c r="B460" s="1" t="s">
        <v>63</v>
      </c>
      <c r="C460" s="1" t="s">
        <v>65</v>
      </c>
      <c r="D460" s="10">
        <v>0.13541666666666666</v>
      </c>
      <c r="E460" s="3">
        <f t="shared" si="60"/>
        <v>-169.99966666666666</v>
      </c>
      <c r="F460" s="3">
        <f t="shared" si="61"/>
        <v>-30.000499999999999</v>
      </c>
      <c r="G460" s="1">
        <v>5338</v>
      </c>
      <c r="H460" s="11">
        <v>1977.1298079999999</v>
      </c>
      <c r="I460" s="1">
        <v>0</v>
      </c>
      <c r="J460" s="14">
        <v>2.1185999999999998</v>
      </c>
      <c r="K460" s="6">
        <v>0</v>
      </c>
      <c r="L460" s="18">
        <v>34.626518832295766</v>
      </c>
      <c r="M460" s="6">
        <v>0</v>
      </c>
      <c r="N460" s="7">
        <v>27.663013690131493</v>
      </c>
      <c r="O460" s="6">
        <v>0</v>
      </c>
      <c r="P460" s="27">
        <v>3.4111131192099</v>
      </c>
      <c r="Q460" s="6">
        <v>0</v>
      </c>
      <c r="R460" s="48">
        <v>188.47952134681685</v>
      </c>
      <c r="S460" s="6">
        <v>0</v>
      </c>
      <c r="T460" s="5">
        <v>37.441677882719453</v>
      </c>
      <c r="U460" s="6">
        <v>0</v>
      </c>
      <c r="V460" s="9">
        <v>0</v>
      </c>
      <c r="W460" s="6">
        <v>0</v>
      </c>
      <c r="X460" s="23">
        <v>114.08183279045166</v>
      </c>
      <c r="Y460" s="6">
        <v>0</v>
      </c>
      <c r="Z460" s="27">
        <v>2.570068910168712</v>
      </c>
      <c r="AA460" s="6">
        <v>0</v>
      </c>
      <c r="AB460" s="51"/>
      <c r="AC460" s="6"/>
      <c r="AD460" s="34">
        <v>9.1943699207459235E-5</v>
      </c>
      <c r="AE460" s="6">
        <v>0</v>
      </c>
      <c r="AF460" s="32">
        <v>0.16411582771146863</v>
      </c>
      <c r="AG460" s="6">
        <v>0</v>
      </c>
      <c r="AH460" s="9">
        <v>4.0697845072415912</v>
      </c>
      <c r="AI460" s="6">
        <v>0</v>
      </c>
    </row>
    <row r="461" spans="1:35">
      <c r="A461" s="1" t="s">
        <v>28</v>
      </c>
      <c r="B461" s="1" t="s">
        <v>63</v>
      </c>
      <c r="C461" s="1" t="s">
        <v>65</v>
      </c>
      <c r="D461" s="10">
        <v>0.13541666666666666</v>
      </c>
      <c r="E461" s="3">
        <f t="shared" si="60"/>
        <v>-169.99966666666666</v>
      </c>
      <c r="F461" s="3">
        <f t="shared" si="61"/>
        <v>-30.000499999999999</v>
      </c>
      <c r="G461" s="1">
        <v>5338</v>
      </c>
      <c r="H461" s="11">
        <v>2222.6807629999998</v>
      </c>
      <c r="I461" s="1">
        <v>0</v>
      </c>
      <c r="J461" s="14">
        <v>1.95119</v>
      </c>
      <c r="K461" s="6">
        <v>0</v>
      </c>
      <c r="L461" s="18">
        <v>34.644522214310591</v>
      </c>
      <c r="M461" s="6">
        <v>0</v>
      </c>
      <c r="N461" s="7">
        <v>27.690767772319532</v>
      </c>
      <c r="O461" s="6">
        <v>0</v>
      </c>
      <c r="P461" s="27">
        <v>3.3600486139529404</v>
      </c>
      <c r="Q461" s="6">
        <v>0</v>
      </c>
      <c r="R461" s="48">
        <v>192.17716254641886</v>
      </c>
      <c r="S461" s="6">
        <v>0</v>
      </c>
      <c r="T461" s="5">
        <v>37.683860274821569</v>
      </c>
      <c r="U461" s="6">
        <v>0</v>
      </c>
      <c r="V461" s="9">
        <v>0</v>
      </c>
      <c r="W461" s="6">
        <v>0</v>
      </c>
      <c r="X461" s="23">
        <v>121.6017509940209</v>
      </c>
      <c r="Y461" s="6">
        <v>0</v>
      </c>
      <c r="Z461" s="27">
        <v>2.5894756445169156</v>
      </c>
      <c r="AA461" s="6">
        <v>0</v>
      </c>
      <c r="AB461" s="51"/>
      <c r="AC461" s="6"/>
      <c r="AD461" s="34"/>
      <c r="AE461" s="6"/>
      <c r="AG461" s="6"/>
      <c r="AI461" s="6"/>
    </row>
    <row r="462" spans="1:35">
      <c r="A462" s="1" t="s">
        <v>28</v>
      </c>
      <c r="B462" s="1" t="s">
        <v>63</v>
      </c>
      <c r="C462" s="1" t="s">
        <v>65</v>
      </c>
      <c r="D462" s="10">
        <v>0.13541666666666666</v>
      </c>
      <c r="E462" s="3">
        <f t="shared" si="60"/>
        <v>-169.99966666666666</v>
      </c>
      <c r="F462" s="3">
        <f t="shared" si="61"/>
        <v>-30.000499999999999</v>
      </c>
      <c r="G462" s="1">
        <v>5338</v>
      </c>
      <c r="H462" s="11">
        <v>2468.6786160000001</v>
      </c>
      <c r="I462" s="1">
        <v>0</v>
      </c>
      <c r="J462" s="14">
        <v>1.81965</v>
      </c>
      <c r="K462" s="6">
        <v>0</v>
      </c>
      <c r="L462" s="18">
        <v>34.651434622010463</v>
      </c>
      <c r="M462" s="6">
        <v>0</v>
      </c>
      <c r="N462" s="7">
        <v>27.706536617901293</v>
      </c>
      <c r="O462" s="6">
        <v>0</v>
      </c>
      <c r="P462" s="27">
        <v>3.3718838768900996</v>
      </c>
      <c r="Q462" s="6">
        <v>0</v>
      </c>
      <c r="R462" s="48">
        <v>192.78708597925205</v>
      </c>
      <c r="S462" s="6">
        <v>0</v>
      </c>
      <c r="T462" s="5">
        <v>37.78991499867</v>
      </c>
      <c r="U462" s="6">
        <v>0</v>
      </c>
      <c r="V462" s="9">
        <v>0</v>
      </c>
      <c r="W462" s="6">
        <v>0</v>
      </c>
      <c r="X462" s="23">
        <v>126.25890528707036</v>
      </c>
      <c r="Y462" s="6">
        <v>0</v>
      </c>
      <c r="Z462" s="27">
        <v>2.5884463392261994</v>
      </c>
      <c r="AA462" s="6">
        <v>0</v>
      </c>
      <c r="AB462" s="51"/>
      <c r="AC462" s="6"/>
      <c r="AD462" s="34">
        <v>4.0637432037296051E-4</v>
      </c>
      <c r="AE462" s="6">
        <v>0</v>
      </c>
      <c r="AF462" s="32">
        <v>0.14289953814218995</v>
      </c>
      <c r="AG462" s="6">
        <v>0</v>
      </c>
      <c r="AH462" s="9">
        <v>4.3804682643770345</v>
      </c>
      <c r="AI462" s="6">
        <v>0</v>
      </c>
    </row>
    <row r="463" spans="1:35">
      <c r="A463" s="1" t="s">
        <v>28</v>
      </c>
      <c r="B463" s="1" t="s">
        <v>63</v>
      </c>
      <c r="C463" s="1" t="s">
        <v>65</v>
      </c>
      <c r="D463" s="10">
        <v>0.13541666666666666</v>
      </c>
      <c r="E463" s="3">
        <f t="shared" si="60"/>
        <v>-169.99966666666666</v>
      </c>
      <c r="F463" s="3">
        <f t="shared" si="61"/>
        <v>-30.000499999999999</v>
      </c>
      <c r="G463" s="1">
        <v>5338</v>
      </c>
      <c r="H463" s="11">
        <v>2714.1493190000001</v>
      </c>
      <c r="I463" s="1">
        <v>0</v>
      </c>
      <c r="J463" s="14">
        <v>1.69248</v>
      </c>
      <c r="K463" s="6">
        <v>0</v>
      </c>
      <c r="L463" s="18">
        <v>34.662669984739118</v>
      </c>
      <c r="M463" s="6">
        <v>0</v>
      </c>
      <c r="N463" s="7">
        <v>27.725227950943236</v>
      </c>
      <c r="O463" s="6">
        <v>0</v>
      </c>
      <c r="P463" s="27">
        <v>3.4098316934789246</v>
      </c>
      <c r="Q463" s="6">
        <v>0</v>
      </c>
      <c r="R463" s="48">
        <v>192.1892421641983</v>
      </c>
      <c r="S463" s="6">
        <v>0</v>
      </c>
      <c r="T463" s="5">
        <v>37.505283627014066</v>
      </c>
      <c r="U463" s="6">
        <v>0</v>
      </c>
      <c r="V463" s="9">
        <v>0</v>
      </c>
      <c r="W463" s="6">
        <v>0</v>
      </c>
      <c r="X463" s="23">
        <v>129.88061640992197</v>
      </c>
      <c r="Y463" s="6">
        <v>0</v>
      </c>
      <c r="Z463" s="27">
        <v>2.5874141547802663</v>
      </c>
      <c r="AA463" s="6">
        <v>0</v>
      </c>
      <c r="AB463" s="51"/>
      <c r="AC463" s="6"/>
      <c r="AD463" s="34"/>
      <c r="AE463" s="6"/>
      <c r="AG463" s="6"/>
      <c r="AI463" s="6"/>
    </row>
    <row r="464" spans="1:35">
      <c r="A464" s="1" t="s">
        <v>28</v>
      </c>
      <c r="B464" s="1" t="s">
        <v>63</v>
      </c>
      <c r="C464" s="1" t="s">
        <v>65</v>
      </c>
      <c r="D464" s="10">
        <v>0.13541666666666666</v>
      </c>
      <c r="E464" s="3">
        <f t="shared" si="60"/>
        <v>-169.99966666666666</v>
      </c>
      <c r="F464" s="3">
        <f t="shared" si="61"/>
        <v>-30.000499999999999</v>
      </c>
      <c r="G464" s="1">
        <v>5338</v>
      </c>
      <c r="H464" s="11">
        <v>2959.2299109999999</v>
      </c>
      <c r="I464" s="1">
        <v>0</v>
      </c>
      <c r="J464" s="14">
        <v>1.54619</v>
      </c>
      <c r="K464" s="6">
        <v>0</v>
      </c>
      <c r="L464" s="18">
        <v>34.673709426367729</v>
      </c>
      <c r="M464" s="6">
        <v>0</v>
      </c>
      <c r="N464" s="7">
        <v>27.744969486256196</v>
      </c>
      <c r="O464" s="6">
        <v>0</v>
      </c>
      <c r="P464" s="27">
        <v>3.5021834132606093</v>
      </c>
      <c r="Q464" s="6">
        <v>0</v>
      </c>
      <c r="R464" s="48">
        <v>189.33957221622907</v>
      </c>
      <c r="S464" s="6">
        <v>0</v>
      </c>
      <c r="T464" s="5">
        <v>37.018105968010772</v>
      </c>
      <c r="U464" s="6">
        <v>0</v>
      </c>
      <c r="V464" s="9">
        <v>0</v>
      </c>
      <c r="W464" s="6">
        <v>0</v>
      </c>
      <c r="X464" s="23">
        <v>131.92125054699983</v>
      </c>
      <c r="Y464" s="6">
        <v>0</v>
      </c>
      <c r="Z464" s="27">
        <v>2.5455735896909202</v>
      </c>
      <c r="AA464" s="6">
        <v>0</v>
      </c>
      <c r="AB464" s="51"/>
      <c r="AC464" s="6"/>
      <c r="AD464" s="34">
        <v>7.5552621911421935E-5</v>
      </c>
      <c r="AE464" s="6">
        <v>0</v>
      </c>
      <c r="AF464" s="32">
        <v>0.11752636741048264</v>
      </c>
      <c r="AG464" s="6">
        <v>0</v>
      </c>
      <c r="AH464" s="9">
        <v>4.0804243619380101</v>
      </c>
      <c r="AI464" s="6">
        <v>0</v>
      </c>
    </row>
    <row r="465" spans="1:35">
      <c r="A465" s="1" t="s">
        <v>28</v>
      </c>
      <c r="B465" s="1" t="s">
        <v>63</v>
      </c>
      <c r="C465" s="1" t="s">
        <v>65</v>
      </c>
      <c r="D465" s="10">
        <v>0.13541666666666666</v>
      </c>
      <c r="E465" s="3">
        <f t="shared" si="60"/>
        <v>-169.99966666666666</v>
      </c>
      <c r="F465" s="3">
        <f t="shared" si="61"/>
        <v>-30.000499999999999</v>
      </c>
      <c r="G465" s="1">
        <v>5338</v>
      </c>
      <c r="H465" s="11">
        <v>3202.9112650000002</v>
      </c>
      <c r="I465" s="1">
        <v>0</v>
      </c>
      <c r="J465" s="14">
        <v>1.41411</v>
      </c>
      <c r="K465" s="6">
        <v>0</v>
      </c>
      <c r="L465" s="18">
        <v>34.696736856099363</v>
      </c>
      <c r="M465" s="6">
        <v>0</v>
      </c>
      <c r="N465" s="7">
        <v>27.773052261415842</v>
      </c>
      <c r="O465" s="6">
        <v>0</v>
      </c>
      <c r="P465" s="27">
        <v>3.9709917144237599</v>
      </c>
      <c r="Q465" s="6">
        <v>0</v>
      </c>
      <c r="R465" s="48">
        <v>169.53667157206183</v>
      </c>
      <c r="S465" s="6">
        <v>0</v>
      </c>
      <c r="T465" s="5">
        <v>35.370740344005128</v>
      </c>
      <c r="U465" s="6">
        <v>0</v>
      </c>
      <c r="V465" s="9">
        <v>0</v>
      </c>
      <c r="W465" s="6">
        <v>0</v>
      </c>
      <c r="X465" s="23">
        <v>121.08999824442499</v>
      </c>
      <c r="Y465" s="6">
        <v>0</v>
      </c>
      <c r="Z465" s="27">
        <v>2.4119813754763171</v>
      </c>
      <c r="AA465" s="6">
        <v>0</v>
      </c>
      <c r="AB465" s="51"/>
      <c r="AC465" s="6"/>
      <c r="AD465" s="34"/>
      <c r="AE465" s="6"/>
      <c r="AG465" s="6"/>
      <c r="AI465" s="6"/>
    </row>
    <row r="466" spans="1:35">
      <c r="A466" s="1" t="s">
        <v>28</v>
      </c>
      <c r="B466" s="1" t="s">
        <v>63</v>
      </c>
      <c r="C466" s="1" t="s">
        <v>65</v>
      </c>
      <c r="D466" s="10">
        <v>0.13541666666666666</v>
      </c>
      <c r="E466" s="3">
        <f t="shared" si="60"/>
        <v>-169.99966666666666</v>
      </c>
      <c r="F466" s="3">
        <f t="shared" si="61"/>
        <v>-30.000499999999999</v>
      </c>
      <c r="G466" s="1">
        <v>5338</v>
      </c>
      <c r="H466" s="11">
        <v>3447.52477</v>
      </c>
      <c r="I466" s="1">
        <v>0</v>
      </c>
      <c r="J466" s="14">
        <v>1.2658199999999999</v>
      </c>
      <c r="K466" s="6">
        <v>0</v>
      </c>
      <c r="L466" s="18">
        <v>34.711708669014001</v>
      </c>
      <c r="M466" s="6">
        <v>0</v>
      </c>
      <c r="N466" s="7">
        <v>27.795590237182296</v>
      </c>
      <c r="O466" s="6">
        <v>0</v>
      </c>
      <c r="P466" s="27">
        <v>4.3054594603768797</v>
      </c>
      <c r="Q466" s="6">
        <v>0</v>
      </c>
      <c r="R466" s="48">
        <v>155.90281106016485</v>
      </c>
      <c r="S466" s="6">
        <v>0</v>
      </c>
      <c r="T466" s="5">
        <v>33.843319187273039</v>
      </c>
      <c r="U466" s="6">
        <v>0</v>
      </c>
      <c r="V466" s="9">
        <v>0</v>
      </c>
      <c r="W466" s="6">
        <v>0</v>
      </c>
      <c r="X466" s="23">
        <v>113.1728104579463</v>
      </c>
      <c r="Y466" s="6">
        <v>0</v>
      </c>
      <c r="Z466" s="27">
        <v>2.3039782125510788</v>
      </c>
      <c r="AA466" s="6">
        <v>0</v>
      </c>
      <c r="AB466" s="51"/>
      <c r="AC466" s="6"/>
      <c r="AD466" s="34">
        <v>1.0218812251748251E-4</v>
      </c>
      <c r="AE466" s="6">
        <v>0</v>
      </c>
      <c r="AF466" s="32">
        <v>0.13107672029060718</v>
      </c>
      <c r="AG466" s="6">
        <v>0</v>
      </c>
      <c r="AH466" s="9">
        <v>5.3040076520262307</v>
      </c>
      <c r="AI466" s="6">
        <v>0</v>
      </c>
    </row>
    <row r="467" spans="1:35">
      <c r="A467" s="1" t="s">
        <v>28</v>
      </c>
      <c r="B467" s="1" t="s">
        <v>63</v>
      </c>
      <c r="C467" s="1" t="s">
        <v>65</v>
      </c>
      <c r="D467" s="10">
        <v>0.13541666666666666</v>
      </c>
      <c r="E467" s="3">
        <f t="shared" si="60"/>
        <v>-169.99966666666666</v>
      </c>
      <c r="F467" s="3">
        <f t="shared" si="61"/>
        <v>-30.000499999999999</v>
      </c>
      <c r="G467" s="1">
        <v>5338</v>
      </c>
      <c r="H467" s="11">
        <v>3690.598888</v>
      </c>
      <c r="I467" s="1">
        <v>0</v>
      </c>
      <c r="J467" s="14">
        <v>1.0822000000000001</v>
      </c>
      <c r="K467" s="6">
        <v>0</v>
      </c>
      <c r="L467" s="18">
        <v>34.718819746695459</v>
      </c>
      <c r="M467" s="6">
        <v>0</v>
      </c>
      <c r="N467" s="7">
        <v>27.813930560531389</v>
      </c>
      <c r="O467" s="6">
        <v>0</v>
      </c>
      <c r="P467" s="27">
        <v>4.5257996844508508</v>
      </c>
      <c r="Q467" s="6">
        <v>0</v>
      </c>
      <c r="R467" s="48">
        <v>147.71216542138606</v>
      </c>
      <c r="S467" s="6">
        <v>0</v>
      </c>
      <c r="T467" s="5">
        <v>33.365433328603913</v>
      </c>
      <c r="U467" s="6">
        <v>0</v>
      </c>
      <c r="V467" s="9">
        <v>0</v>
      </c>
      <c r="W467" s="6">
        <v>0</v>
      </c>
      <c r="X467" s="23">
        <v>112.68221507318806</v>
      </c>
      <c r="Y467" s="6">
        <v>0</v>
      </c>
      <c r="Z467" s="27">
        <v>2.2521037350376716</v>
      </c>
      <c r="AA467" s="6">
        <v>0</v>
      </c>
      <c r="AB467" s="51"/>
      <c r="AC467" s="6"/>
      <c r="AD467" s="34"/>
      <c r="AE467" s="6"/>
      <c r="AG467" s="6"/>
      <c r="AI467" s="6"/>
    </row>
    <row r="468" spans="1:35">
      <c r="A468" s="1" t="s">
        <v>28</v>
      </c>
      <c r="B468" s="1" t="s">
        <v>63</v>
      </c>
      <c r="C468" s="1" t="s">
        <v>65</v>
      </c>
      <c r="D468" s="10">
        <v>0.13541666666666666</v>
      </c>
      <c r="E468" s="3">
        <f t="shared" si="60"/>
        <v>-169.99966666666666</v>
      </c>
      <c r="F468" s="3">
        <f t="shared" si="61"/>
        <v>-30.000499999999999</v>
      </c>
      <c r="G468" s="1">
        <v>5338</v>
      </c>
      <c r="H468" s="11">
        <v>3935.0179739999999</v>
      </c>
      <c r="I468" s="1">
        <v>0</v>
      </c>
      <c r="J468" s="14">
        <v>0.90394300000000005</v>
      </c>
      <c r="K468" s="6">
        <v>0</v>
      </c>
      <c r="L468" s="18">
        <v>34.71787278076426</v>
      </c>
      <c r="M468" s="6">
        <v>0</v>
      </c>
      <c r="N468" s="7">
        <v>27.825003583215903</v>
      </c>
      <c r="O468" s="6">
        <v>0</v>
      </c>
      <c r="P468" s="27">
        <v>4.6377995186109597</v>
      </c>
      <c r="Q468" s="6">
        <v>0</v>
      </c>
      <c r="R468" s="48">
        <v>144.34189173147939</v>
      </c>
      <c r="S468" s="6">
        <v>0</v>
      </c>
      <c r="T468" s="5">
        <v>33.329276876452084</v>
      </c>
      <c r="U468" s="6">
        <v>0</v>
      </c>
      <c r="V468" s="9">
        <v>0</v>
      </c>
      <c r="W468" s="6">
        <v>0</v>
      </c>
      <c r="X468" s="23">
        <v>116.15688251899836</v>
      </c>
      <c r="Y468" s="6">
        <v>0</v>
      </c>
      <c r="Z468" s="27">
        <v>2.2461010125991043</v>
      </c>
      <c r="AA468" s="6">
        <v>0</v>
      </c>
      <c r="AB468" s="51"/>
      <c r="AC468" s="6"/>
      <c r="AD468" s="34">
        <v>7.705269818181818E-5</v>
      </c>
      <c r="AE468" s="6">
        <v>0</v>
      </c>
      <c r="AF468" s="32">
        <v>0.12832346133886874</v>
      </c>
      <c r="AG468" s="6">
        <v>0</v>
      </c>
      <c r="AH468" s="9">
        <v>5.4785012690475066</v>
      </c>
      <c r="AI468" s="6">
        <v>0</v>
      </c>
    </row>
    <row r="469" spans="1:35">
      <c r="A469" s="1" t="s">
        <v>28</v>
      </c>
      <c r="B469" s="1" t="s">
        <v>63</v>
      </c>
      <c r="C469" s="1" t="s">
        <v>65</v>
      </c>
      <c r="D469" s="10">
        <v>0.13541666666666666</v>
      </c>
      <c r="E469" s="3">
        <f t="shared" si="60"/>
        <v>-169.99966666666666</v>
      </c>
      <c r="F469" s="3">
        <f t="shared" si="61"/>
        <v>-30.000499999999999</v>
      </c>
      <c r="G469" s="1">
        <v>5338</v>
      </c>
      <c r="H469" s="11">
        <v>4179.5388119999998</v>
      </c>
      <c r="I469" s="1">
        <v>0</v>
      </c>
      <c r="J469" s="14">
        <v>0.76506099999999999</v>
      </c>
      <c r="K469" s="6">
        <v>0</v>
      </c>
      <c r="L469" s="18">
        <v>34.71535351405128</v>
      </c>
      <c r="M469" s="6">
        <v>0</v>
      </c>
      <c r="N469" s="7">
        <v>27.83190565461814</v>
      </c>
      <c r="O469" s="6">
        <v>0</v>
      </c>
      <c r="P469" s="27">
        <v>4.6867025948324406</v>
      </c>
      <c r="Q469" s="6">
        <v>0</v>
      </c>
      <c r="R469" s="48">
        <v>143.44190648750845</v>
      </c>
      <c r="S469" s="6">
        <v>0</v>
      </c>
      <c r="T469" s="5">
        <v>33.544871652322549</v>
      </c>
      <c r="U469" s="6">
        <v>0</v>
      </c>
      <c r="V469" s="9">
        <v>0</v>
      </c>
      <c r="W469" s="6">
        <v>0</v>
      </c>
      <c r="X469" s="23">
        <v>119.48540478686169</v>
      </c>
      <c r="Y469" s="6">
        <v>0</v>
      </c>
      <c r="Z469" s="27">
        <v>2.2553745291800977</v>
      </c>
      <c r="AA469" s="6">
        <v>0</v>
      </c>
      <c r="AB469" s="51"/>
      <c r="AC469" s="6"/>
      <c r="AD469" s="34"/>
      <c r="AE469" s="6"/>
      <c r="AG469" s="6"/>
      <c r="AI469" s="6"/>
    </row>
    <row r="470" spans="1:35">
      <c r="A470" s="1" t="s">
        <v>28</v>
      </c>
      <c r="B470" s="1" t="s">
        <v>63</v>
      </c>
      <c r="C470" s="1" t="s">
        <v>65</v>
      </c>
      <c r="D470" s="10">
        <v>0.13541666666666666</v>
      </c>
      <c r="E470" s="3">
        <f t="shared" si="60"/>
        <v>-169.99966666666666</v>
      </c>
      <c r="F470" s="3">
        <f t="shared" si="61"/>
        <v>-30.000499999999999</v>
      </c>
      <c r="G470" s="1">
        <v>5338</v>
      </c>
      <c r="H470" s="11">
        <v>4471.6620149999999</v>
      </c>
      <c r="I470" s="1">
        <v>0</v>
      </c>
      <c r="J470" s="14">
        <v>0.66179299999999996</v>
      </c>
      <c r="K470" s="6">
        <v>0</v>
      </c>
      <c r="L470" s="18">
        <v>34.711065467386518</v>
      </c>
      <c r="M470" s="6">
        <v>0</v>
      </c>
      <c r="N470" s="7">
        <v>27.834926152047956</v>
      </c>
      <c r="O470" s="6">
        <v>0</v>
      </c>
      <c r="P470" s="27">
        <v>4.7299597068022656</v>
      </c>
      <c r="Q470" s="6">
        <v>0</v>
      </c>
      <c r="R470" s="48">
        <v>142.47601190395869</v>
      </c>
      <c r="S470" s="6">
        <v>0</v>
      </c>
      <c r="T470" s="5">
        <v>33.783036238801827</v>
      </c>
      <c r="U470" s="6">
        <v>0</v>
      </c>
      <c r="V470" s="9">
        <v>0</v>
      </c>
      <c r="W470" s="6">
        <v>0</v>
      </c>
      <c r="X470" s="23">
        <v>121.72511665705342</v>
      </c>
      <c r="Y470" s="6">
        <v>0</v>
      </c>
      <c r="Z470" s="27">
        <v>2.2697274510109162</v>
      </c>
      <c r="AA470" s="6">
        <v>0</v>
      </c>
      <c r="AB470" s="51"/>
      <c r="AC470" s="6"/>
      <c r="AD470" s="34">
        <v>6.3954471235431256E-5</v>
      </c>
      <c r="AE470" s="6">
        <v>0</v>
      </c>
      <c r="AF470" s="32">
        <v>0.12637998443175924</v>
      </c>
      <c r="AG470" s="6">
        <v>0</v>
      </c>
      <c r="AH470" s="9">
        <v>5.9009035004953541</v>
      </c>
      <c r="AI470" s="6">
        <v>0</v>
      </c>
    </row>
    <row r="471" spans="1:35">
      <c r="A471" s="1" t="s">
        <v>28</v>
      </c>
      <c r="B471" s="1" t="s">
        <v>63</v>
      </c>
      <c r="C471" s="1" t="s">
        <v>65</v>
      </c>
      <c r="D471" s="10">
        <v>0.13541666666666666</v>
      </c>
      <c r="E471" s="3">
        <f t="shared" si="60"/>
        <v>-169.99966666666666</v>
      </c>
      <c r="F471" s="3">
        <f t="shared" si="61"/>
        <v>-30.000499999999999</v>
      </c>
      <c r="G471" s="1">
        <v>5338</v>
      </c>
      <c r="H471" s="11">
        <v>4665.1820969999999</v>
      </c>
      <c r="I471" s="1">
        <v>0</v>
      </c>
      <c r="J471" s="14">
        <v>0.63318799999999997</v>
      </c>
      <c r="K471" s="6">
        <v>0</v>
      </c>
      <c r="L471" s="18">
        <v>34.707799461713947</v>
      </c>
      <c r="M471" s="6">
        <v>0</v>
      </c>
      <c r="N471" s="7">
        <v>27.834063401232925</v>
      </c>
      <c r="O471" s="6">
        <v>0</v>
      </c>
      <c r="P471" s="27">
        <v>4.7478617080549199</v>
      </c>
      <c r="Q471" s="6">
        <v>0</v>
      </c>
      <c r="R471" s="48">
        <v>141.94999103488371</v>
      </c>
      <c r="S471" s="6">
        <v>0</v>
      </c>
      <c r="T471" s="5">
        <v>33.731587928567791</v>
      </c>
      <c r="U471" s="6">
        <v>0</v>
      </c>
      <c r="V471" s="9">
        <v>0</v>
      </c>
      <c r="W471" s="6">
        <v>0</v>
      </c>
      <c r="X471" s="23">
        <v>122.63564045454788</v>
      </c>
      <c r="Y471" s="6">
        <v>0</v>
      </c>
      <c r="Z471" s="27">
        <v>2.2573384082808055</v>
      </c>
      <c r="AA471" s="6">
        <v>0</v>
      </c>
      <c r="AB471" s="51"/>
      <c r="AC471" s="6"/>
      <c r="AD471" s="34"/>
      <c r="AE471" s="6"/>
      <c r="AG471" s="6"/>
      <c r="AI471" s="6"/>
    </row>
    <row r="472" spans="1:35">
      <c r="A472" s="1" t="s">
        <v>28</v>
      </c>
      <c r="B472" s="1" t="s">
        <v>63</v>
      </c>
      <c r="C472" s="1" t="s">
        <v>65</v>
      </c>
      <c r="D472" s="10">
        <v>0.13541666666666666</v>
      </c>
      <c r="E472" s="3">
        <f t="shared" si="60"/>
        <v>-169.99966666666666</v>
      </c>
      <c r="F472" s="3">
        <f t="shared" si="61"/>
        <v>-30.000499999999999</v>
      </c>
      <c r="G472" s="1">
        <v>5338</v>
      </c>
      <c r="H472" s="11">
        <v>4908.143857</v>
      </c>
      <c r="I472" s="1">
        <v>0</v>
      </c>
      <c r="J472" s="14">
        <v>0.612487</v>
      </c>
      <c r="K472" s="6">
        <v>0</v>
      </c>
      <c r="L472" s="18">
        <v>34.708428360537383</v>
      </c>
      <c r="M472" s="6">
        <v>0</v>
      </c>
      <c r="N472" s="7">
        <v>27.835842360158949</v>
      </c>
      <c r="O472" s="6">
        <v>0</v>
      </c>
      <c r="P472" s="27">
        <v>4.7510996339435856</v>
      </c>
      <c r="Q472" s="6">
        <v>0</v>
      </c>
      <c r="R472" s="48">
        <v>141.99615274124565</v>
      </c>
      <c r="S472" s="6">
        <v>0</v>
      </c>
      <c r="T472" s="5">
        <v>34.010048097959498</v>
      </c>
      <c r="U472" s="6">
        <v>0</v>
      </c>
      <c r="V472" s="9">
        <v>0</v>
      </c>
      <c r="W472" s="6">
        <v>0</v>
      </c>
      <c r="X472" s="23">
        <v>123.74497281770743</v>
      </c>
      <c r="Y472" s="6">
        <v>0</v>
      </c>
      <c r="Z472" s="27">
        <v>2.2678462007286475</v>
      </c>
      <c r="AA472" s="6">
        <v>0</v>
      </c>
      <c r="AB472" s="51"/>
      <c r="AC472" s="6"/>
      <c r="AD472" s="34">
        <v>2.5135424335664346E-5</v>
      </c>
      <c r="AE472" s="6">
        <v>0</v>
      </c>
      <c r="AF472" s="32">
        <v>0.12611005708354958</v>
      </c>
      <c r="AG472" s="6">
        <v>0</v>
      </c>
      <c r="AH472" s="9">
        <v>5.8838797329810832</v>
      </c>
      <c r="AI472" s="6">
        <v>0</v>
      </c>
    </row>
    <row r="473" spans="1:35">
      <c r="A473" s="1" t="s">
        <v>28</v>
      </c>
      <c r="B473" s="1" t="s">
        <v>63</v>
      </c>
      <c r="C473" s="1" t="s">
        <v>65</v>
      </c>
      <c r="D473" s="10">
        <v>0.13541666666666666</v>
      </c>
      <c r="E473" s="3">
        <f t="shared" si="60"/>
        <v>-169.99966666666666</v>
      </c>
      <c r="F473" s="3">
        <f t="shared" si="61"/>
        <v>-30.000499999999999</v>
      </c>
      <c r="G473" s="1">
        <v>5338</v>
      </c>
      <c r="H473" s="11">
        <v>5150.2512610000003</v>
      </c>
      <c r="I473" s="1">
        <v>0</v>
      </c>
      <c r="J473" s="14">
        <v>0.60553000000000001</v>
      </c>
      <c r="K473" s="6">
        <v>0</v>
      </c>
      <c r="L473" s="18">
        <v>34.708074604726143</v>
      </c>
      <c r="M473" s="6">
        <v>0</v>
      </c>
      <c r="N473" s="7">
        <v>27.835983738659024</v>
      </c>
      <c r="O473" s="6">
        <v>0</v>
      </c>
      <c r="P473" s="27">
        <v>4.767744771158851</v>
      </c>
      <c r="Q473" s="6">
        <v>0</v>
      </c>
      <c r="R473" s="48">
        <v>141.31856050606575</v>
      </c>
      <c r="S473" s="6">
        <v>0</v>
      </c>
      <c r="T473" s="5">
        <v>34.289800226356952</v>
      </c>
      <c r="U473" s="6">
        <v>0</v>
      </c>
      <c r="V473" s="9">
        <v>0</v>
      </c>
      <c r="W473" s="6">
        <v>0</v>
      </c>
      <c r="X473" s="23">
        <v>124.15817029362421</v>
      </c>
      <c r="Y473" s="6">
        <v>0</v>
      </c>
      <c r="Z473" s="27">
        <v>2.2681967290217164</v>
      </c>
      <c r="AA473" s="6">
        <v>0</v>
      </c>
      <c r="AB473" s="51"/>
      <c r="AC473" s="6"/>
      <c r="AD473" s="34"/>
      <c r="AE473" s="6"/>
      <c r="AG473" s="6"/>
      <c r="AI473" s="6"/>
    </row>
    <row r="474" spans="1:35">
      <c r="A474" s="1" t="s">
        <v>28</v>
      </c>
      <c r="B474" s="1" t="s">
        <v>63</v>
      </c>
      <c r="C474" s="1" t="s">
        <v>65</v>
      </c>
      <c r="D474" s="10">
        <v>0.13541666666666666</v>
      </c>
      <c r="E474" s="3">
        <f t="shared" si="60"/>
        <v>-169.99966666666666</v>
      </c>
      <c r="F474" s="3">
        <f t="shared" si="61"/>
        <v>-30.000499999999999</v>
      </c>
      <c r="G474" s="1">
        <v>5338</v>
      </c>
      <c r="H474" s="11">
        <v>5390.1179460000003</v>
      </c>
      <c r="I474" s="1">
        <v>0</v>
      </c>
      <c r="J474" s="14">
        <v>0.60379499999999997</v>
      </c>
      <c r="K474" s="6">
        <v>0</v>
      </c>
      <c r="L474" s="18">
        <v>34.70634514012778</v>
      </c>
      <c r="M474" s="6">
        <v>0</v>
      </c>
      <c r="N474" s="7">
        <v>27.8346968082285</v>
      </c>
      <c r="O474" s="6">
        <v>0</v>
      </c>
      <c r="P474" s="27">
        <v>4.7562967890670045</v>
      </c>
      <c r="Q474" s="6">
        <v>0</v>
      </c>
      <c r="R474" s="48">
        <v>141.84992161928508</v>
      </c>
      <c r="S474" s="6">
        <v>0</v>
      </c>
      <c r="T474" s="5">
        <v>34.185954543143552</v>
      </c>
      <c r="U474" s="6">
        <v>0</v>
      </c>
      <c r="V474" s="9">
        <v>0</v>
      </c>
      <c r="W474" s="6">
        <v>0</v>
      </c>
      <c r="X474" s="23">
        <v>124.42229053018119</v>
      </c>
      <c r="Y474" s="6">
        <v>0</v>
      </c>
      <c r="Z474" s="27">
        <v>2.2634702146599475</v>
      </c>
      <c r="AA474" s="6">
        <v>0</v>
      </c>
      <c r="AB474" s="51"/>
      <c r="AC474" s="6"/>
      <c r="AD474" s="34">
        <v>6.8491287272727272E-5</v>
      </c>
      <c r="AE474" s="6">
        <v>0</v>
      </c>
      <c r="AF474" s="32">
        <v>0.14306669101343422</v>
      </c>
      <c r="AG474" s="6">
        <v>0</v>
      </c>
      <c r="AH474" s="9">
        <v>5.8834188622696324</v>
      </c>
      <c r="AI474" s="6">
        <v>0</v>
      </c>
    </row>
    <row r="475" spans="1:35">
      <c r="A475" s="1" t="s">
        <v>28</v>
      </c>
      <c r="B475" s="1" t="s">
        <v>66</v>
      </c>
      <c r="C475" s="1" t="s">
        <v>67</v>
      </c>
      <c r="D475" s="10">
        <v>0.7715277777777777</v>
      </c>
      <c r="E475" s="3">
        <f t="shared" ref="E475:E486" si="62">-(170+0.02/60)</f>
        <v>-170.00033333333334</v>
      </c>
      <c r="F475" s="3">
        <f t="shared" ref="F475:F486" si="63">-(25+0.04/60)</f>
        <v>-25.000666666666667</v>
      </c>
      <c r="G475" s="1">
        <v>5608</v>
      </c>
      <c r="H475" s="11">
        <v>0</v>
      </c>
      <c r="I475" s="1">
        <v>0</v>
      </c>
      <c r="J475" s="5">
        <v>26.4</v>
      </c>
      <c r="K475" s="6">
        <v>0</v>
      </c>
      <c r="L475" s="18">
        <v>35.189130612046803</v>
      </c>
      <c r="M475" s="6">
        <v>0</v>
      </c>
      <c r="N475" s="7">
        <v>23.052619257425022</v>
      </c>
      <c r="O475" s="6">
        <v>0</v>
      </c>
      <c r="P475" s="27">
        <v>4.6369238216875424</v>
      </c>
      <c r="Q475" s="6">
        <v>0</v>
      </c>
      <c r="R475" s="48">
        <v>-1.1512446651907169</v>
      </c>
      <c r="S475" s="6">
        <v>0</v>
      </c>
      <c r="T475" s="5">
        <v>0</v>
      </c>
      <c r="U475" s="6">
        <v>0</v>
      </c>
      <c r="V475" s="9">
        <v>0</v>
      </c>
      <c r="W475" s="6">
        <v>0</v>
      </c>
      <c r="X475" s="23">
        <v>0</v>
      </c>
      <c r="Y475" s="6">
        <v>0</v>
      </c>
      <c r="Z475" s="27">
        <v>1.9290385787484987E-2</v>
      </c>
      <c r="AA475" s="6">
        <v>0</v>
      </c>
      <c r="AB475" s="30">
        <v>0.113</v>
      </c>
      <c r="AC475" s="6">
        <v>0</v>
      </c>
      <c r="AD475" s="34">
        <v>0.49757314939090913</v>
      </c>
      <c r="AE475" s="6">
        <v>0</v>
      </c>
      <c r="AF475" s="32">
        <v>7.0336486078710028</v>
      </c>
      <c r="AG475" s="6">
        <v>0</v>
      </c>
      <c r="AH475" s="9">
        <v>86.123066622411969</v>
      </c>
      <c r="AI475" s="6">
        <v>0</v>
      </c>
    </row>
    <row r="476" spans="1:35">
      <c r="A476" s="1" t="s">
        <v>28</v>
      </c>
      <c r="B476" s="1" t="s">
        <v>66</v>
      </c>
      <c r="C476" s="1" t="s">
        <v>67</v>
      </c>
      <c r="D476" s="10">
        <v>0.7715277777777777</v>
      </c>
      <c r="E476" s="3">
        <f t="shared" si="62"/>
        <v>-170.00033333333334</v>
      </c>
      <c r="F476" s="3">
        <f t="shared" si="63"/>
        <v>-25.000666666666667</v>
      </c>
      <c r="G476" s="1">
        <v>5608</v>
      </c>
      <c r="H476" s="11">
        <v>11.69695331</v>
      </c>
      <c r="I476" s="1">
        <v>0</v>
      </c>
      <c r="J476" s="14">
        <v>26.180399999999999</v>
      </c>
      <c r="K476" s="6">
        <v>0</v>
      </c>
      <c r="L476" s="18">
        <v>35.177747365832339</v>
      </c>
      <c r="M476" s="6">
        <v>0</v>
      </c>
      <c r="N476" s="7">
        <v>23.113006077191926</v>
      </c>
      <c r="O476" s="6">
        <v>0</v>
      </c>
      <c r="P476" s="27">
        <v>4.6460079185893219</v>
      </c>
      <c r="Q476" s="6">
        <v>0</v>
      </c>
      <c r="R476" s="48">
        <v>-0.78513962704582241</v>
      </c>
      <c r="S476" s="6">
        <v>0</v>
      </c>
      <c r="T476" s="5">
        <v>0</v>
      </c>
      <c r="U476" s="6">
        <v>0</v>
      </c>
      <c r="V476" s="9">
        <v>0</v>
      </c>
      <c r="W476" s="6">
        <v>0</v>
      </c>
      <c r="X476" s="23">
        <v>0</v>
      </c>
      <c r="Y476" s="6">
        <v>0</v>
      </c>
      <c r="Z476" s="27">
        <v>0</v>
      </c>
      <c r="AA476" s="6">
        <v>0</v>
      </c>
      <c r="AB476" s="30">
        <v>0.11700000000000001</v>
      </c>
      <c r="AC476" s="6">
        <v>0</v>
      </c>
      <c r="AD476" s="34">
        <v>0.60760214313333338</v>
      </c>
      <c r="AE476" s="6">
        <v>0</v>
      </c>
      <c r="AF476" s="32">
        <v>7.0684006913505302</v>
      </c>
      <c r="AG476" s="6">
        <v>0</v>
      </c>
      <c r="AH476" s="9">
        <v>84.071462579973215</v>
      </c>
      <c r="AI476" s="6">
        <v>0</v>
      </c>
    </row>
    <row r="477" spans="1:35">
      <c r="A477" s="1" t="s">
        <v>28</v>
      </c>
      <c r="B477" s="1" t="s">
        <v>66</v>
      </c>
      <c r="C477" s="1" t="s">
        <v>67</v>
      </c>
      <c r="D477" s="10">
        <v>0.7715277777777777</v>
      </c>
      <c r="E477" s="3">
        <f t="shared" si="62"/>
        <v>-170.00033333333334</v>
      </c>
      <c r="F477" s="3">
        <f t="shared" si="63"/>
        <v>-25.000666666666667</v>
      </c>
      <c r="G477" s="1">
        <v>5608</v>
      </c>
      <c r="H477" s="11">
        <v>20.03235119</v>
      </c>
      <c r="I477" s="1">
        <v>0</v>
      </c>
      <c r="J477" s="14">
        <v>26.156500000000001</v>
      </c>
      <c r="K477" s="6">
        <v>0</v>
      </c>
      <c r="L477" s="18">
        <v>35.182040511091792</v>
      </c>
      <c r="M477" s="6">
        <v>0</v>
      </c>
      <c r="N477" s="7">
        <v>23.123728838176135</v>
      </c>
      <c r="O477" s="6">
        <v>0</v>
      </c>
      <c r="P477" s="27">
        <v>4.6508873434410027</v>
      </c>
      <c r="Q477" s="6">
        <v>0</v>
      </c>
      <c r="R477" s="48">
        <v>-0.92512057242822721</v>
      </c>
      <c r="S477" s="6">
        <v>0</v>
      </c>
      <c r="T477" s="5">
        <v>0</v>
      </c>
      <c r="U477" s="6">
        <v>0</v>
      </c>
      <c r="V477" s="9">
        <v>0</v>
      </c>
      <c r="W477" s="6">
        <v>0</v>
      </c>
      <c r="X477" s="23">
        <v>0</v>
      </c>
      <c r="Y477" s="6">
        <v>0</v>
      </c>
      <c r="Z477" s="27">
        <v>0</v>
      </c>
      <c r="AA477" s="6">
        <v>0</v>
      </c>
      <c r="AB477" s="30">
        <v>0.12</v>
      </c>
      <c r="AC477" s="6">
        <v>0</v>
      </c>
      <c r="AD477" s="34">
        <v>0.61819272733636366</v>
      </c>
      <c r="AE477" s="6">
        <v>0</v>
      </c>
      <c r="AF477" s="32">
        <v>7.5511561202768158</v>
      </c>
      <c r="AG477" s="6">
        <v>0</v>
      </c>
      <c r="AH477" s="9">
        <v>86.654883399593999</v>
      </c>
      <c r="AI477" s="6">
        <v>0</v>
      </c>
    </row>
    <row r="478" spans="1:35">
      <c r="A478" s="1" t="s">
        <v>28</v>
      </c>
      <c r="B478" s="1" t="s">
        <v>66</v>
      </c>
      <c r="C478" s="1" t="s">
        <v>67</v>
      </c>
      <c r="D478" s="10">
        <v>0.7715277777777777</v>
      </c>
      <c r="E478" s="3">
        <f t="shared" si="62"/>
        <v>-170.00033333333334</v>
      </c>
      <c r="F478" s="3">
        <f t="shared" si="63"/>
        <v>-25.000666666666667</v>
      </c>
      <c r="G478" s="1">
        <v>5608</v>
      </c>
      <c r="H478" s="11">
        <v>31.204630259999998</v>
      </c>
      <c r="I478" s="1">
        <v>0</v>
      </c>
      <c r="J478" s="14">
        <v>25.823</v>
      </c>
      <c r="K478" s="6">
        <v>0</v>
      </c>
      <c r="L478" s="18">
        <v>35.271787469676141</v>
      </c>
      <c r="M478" s="6">
        <v>0</v>
      </c>
      <c r="N478" s="7">
        <v>23.2954503740051</v>
      </c>
      <c r="O478" s="6">
        <v>0</v>
      </c>
      <c r="P478" s="27">
        <v>4.7480653922214904</v>
      </c>
      <c r="Q478" s="6">
        <v>0</v>
      </c>
      <c r="R478" s="48">
        <v>-4.2062122191477727</v>
      </c>
      <c r="S478" s="6">
        <v>0</v>
      </c>
      <c r="T478" s="5">
        <v>0</v>
      </c>
      <c r="U478" s="6">
        <v>0</v>
      </c>
      <c r="V478" s="9">
        <v>0</v>
      </c>
      <c r="W478" s="6">
        <v>0</v>
      </c>
      <c r="X478" s="23">
        <v>0</v>
      </c>
      <c r="Y478" s="6">
        <v>0</v>
      </c>
      <c r="Z478" s="27">
        <v>0</v>
      </c>
      <c r="AA478" s="6">
        <v>0</v>
      </c>
      <c r="AB478" s="30">
        <v>0.13500000000000001</v>
      </c>
      <c r="AC478" s="6">
        <v>0</v>
      </c>
      <c r="AD478" s="34">
        <v>0.68460906154848478</v>
      </c>
      <c r="AE478" s="6">
        <v>0</v>
      </c>
      <c r="AF478" s="32">
        <v>8.5414683187420639</v>
      </c>
      <c r="AG478" s="6">
        <v>0</v>
      </c>
      <c r="AH478" s="9">
        <v>83.434757877147391</v>
      </c>
      <c r="AI478" s="6">
        <v>0</v>
      </c>
    </row>
    <row r="479" spans="1:35">
      <c r="A479" s="1" t="s">
        <v>28</v>
      </c>
      <c r="B479" s="1" t="s">
        <v>66</v>
      </c>
      <c r="C479" s="1" t="s">
        <v>67</v>
      </c>
      <c r="D479" s="10">
        <v>0.7715277777777777</v>
      </c>
      <c r="E479" s="3">
        <f t="shared" si="62"/>
        <v>-170.00033333333334</v>
      </c>
      <c r="F479" s="3">
        <f t="shared" si="63"/>
        <v>-25.000666666666667</v>
      </c>
      <c r="G479" s="1">
        <v>5608</v>
      </c>
      <c r="H479" s="11">
        <v>49.517465649999998</v>
      </c>
      <c r="I479" s="1">
        <v>0</v>
      </c>
      <c r="J479" s="14">
        <v>23.363700000000001</v>
      </c>
      <c r="K479" s="6">
        <v>0</v>
      </c>
      <c r="L479" s="18">
        <v>35.485347346659992</v>
      </c>
      <c r="M479" s="6">
        <v>0</v>
      </c>
      <c r="N479" s="7">
        <v>24.197788902714365</v>
      </c>
      <c r="O479" s="6">
        <v>0</v>
      </c>
      <c r="P479" s="27">
        <v>5.0160165870138442</v>
      </c>
      <c r="Q479" s="6">
        <v>0</v>
      </c>
      <c r="R479" s="48">
        <v>-7.4700412562225722</v>
      </c>
      <c r="S479" s="6">
        <v>0</v>
      </c>
      <c r="T479" s="5">
        <v>0</v>
      </c>
      <c r="U479" s="6">
        <v>0</v>
      </c>
      <c r="V479" s="9">
        <v>0</v>
      </c>
      <c r="W479" s="6">
        <v>0</v>
      </c>
      <c r="X479" s="23">
        <v>0</v>
      </c>
      <c r="Y479" s="6">
        <v>0</v>
      </c>
      <c r="Z479" s="27">
        <v>3.7092841534167087E-2</v>
      </c>
      <c r="AA479" s="6">
        <v>0</v>
      </c>
      <c r="AB479" s="30">
        <v>0.14899999999999999</v>
      </c>
      <c r="AC479" s="6">
        <v>0</v>
      </c>
      <c r="AD479" s="34">
        <v>0.40324126473333338</v>
      </c>
      <c r="AE479" s="6">
        <v>0</v>
      </c>
      <c r="AF479" s="32">
        <v>6.9769167822162608</v>
      </c>
      <c r="AG479" s="6">
        <v>0</v>
      </c>
      <c r="AH479" s="9">
        <v>95.145225225600171</v>
      </c>
      <c r="AI479" s="6">
        <v>0</v>
      </c>
    </row>
    <row r="480" spans="1:35">
      <c r="A480" s="1" t="s">
        <v>28</v>
      </c>
      <c r="B480" s="1" t="s">
        <v>66</v>
      </c>
      <c r="C480" s="1" t="s">
        <v>67</v>
      </c>
      <c r="D480" s="10">
        <v>0.7715277777777777</v>
      </c>
      <c r="E480" s="3">
        <f t="shared" si="62"/>
        <v>-170.00033333333334</v>
      </c>
      <c r="F480" s="3">
        <f t="shared" si="63"/>
        <v>-25.000666666666667</v>
      </c>
      <c r="G480" s="1">
        <v>5608</v>
      </c>
      <c r="H480" s="11">
        <v>75.602608180000004</v>
      </c>
      <c r="I480" s="1">
        <v>0</v>
      </c>
      <c r="J480" s="14">
        <v>22.0319</v>
      </c>
      <c r="K480" s="6">
        <v>0</v>
      </c>
      <c r="L480" s="18">
        <v>35.574428025810981</v>
      </c>
      <c r="M480" s="6">
        <v>0</v>
      </c>
      <c r="N480" s="7">
        <v>24.646898949220713</v>
      </c>
      <c r="O480" s="6">
        <v>0</v>
      </c>
      <c r="P480" s="27">
        <v>4.795746580421886</v>
      </c>
      <c r="Q480" s="6">
        <v>0</v>
      </c>
      <c r="R480" s="48">
        <v>7.4057733603456484</v>
      </c>
      <c r="S480" s="6">
        <v>0</v>
      </c>
      <c r="T480" s="5">
        <v>0</v>
      </c>
      <c r="U480" s="6">
        <v>0</v>
      </c>
      <c r="V480" s="9">
        <v>0</v>
      </c>
      <c r="W480" s="6">
        <v>0</v>
      </c>
      <c r="X480" s="23">
        <v>0</v>
      </c>
      <c r="Y480" s="6">
        <v>0</v>
      </c>
      <c r="Z480" s="27">
        <v>6.1556716443173468E-2</v>
      </c>
      <c r="AA480" s="6">
        <v>0</v>
      </c>
      <c r="AB480" s="30">
        <v>0.182</v>
      </c>
      <c r="AC480" s="6">
        <v>0</v>
      </c>
      <c r="AD480" s="34">
        <v>0.13398251347272727</v>
      </c>
      <c r="AE480" s="6">
        <v>0</v>
      </c>
      <c r="AF480" s="32">
        <v>4.9236252187168166</v>
      </c>
      <c r="AG480" s="6">
        <v>0</v>
      </c>
      <c r="AH480" s="9">
        <v>91.260919849381395</v>
      </c>
      <c r="AI480" s="6">
        <v>0</v>
      </c>
    </row>
    <row r="481" spans="1:35">
      <c r="A481" s="1" t="s">
        <v>28</v>
      </c>
      <c r="B481" s="1" t="s">
        <v>66</v>
      </c>
      <c r="C481" s="1" t="s">
        <v>67</v>
      </c>
      <c r="D481" s="10">
        <v>0.7715277777777777</v>
      </c>
      <c r="E481" s="3">
        <f t="shared" si="62"/>
        <v>-170.00033333333334</v>
      </c>
      <c r="F481" s="3">
        <f t="shared" si="63"/>
        <v>-25.000666666666667</v>
      </c>
      <c r="G481" s="1">
        <v>5608</v>
      </c>
      <c r="H481" s="11">
        <v>100.50763449999999</v>
      </c>
      <c r="I481" s="1">
        <v>0</v>
      </c>
      <c r="J481" s="14">
        <v>21.449300000000001</v>
      </c>
      <c r="K481" s="6">
        <v>0</v>
      </c>
      <c r="L481" s="18">
        <v>35.600357658612836</v>
      </c>
      <c r="M481" s="6">
        <v>0</v>
      </c>
      <c r="N481" s="7">
        <v>24.829047782132875</v>
      </c>
      <c r="O481" s="6">
        <v>0</v>
      </c>
      <c r="P481" s="27">
        <v>4.7245872528015829</v>
      </c>
      <c r="Q481" s="6">
        <v>0</v>
      </c>
      <c r="R481" s="48">
        <v>12.876591226185212</v>
      </c>
      <c r="S481" s="6">
        <v>0</v>
      </c>
      <c r="T481" s="5">
        <v>9.5968912221870761E-2</v>
      </c>
      <c r="U481" s="6">
        <v>0</v>
      </c>
      <c r="V481" s="9">
        <v>0.06</v>
      </c>
      <c r="W481" s="6">
        <v>0</v>
      </c>
      <c r="X481" s="23">
        <v>0</v>
      </c>
      <c r="Y481" s="6">
        <v>0</v>
      </c>
      <c r="Z481" s="27">
        <v>8.6030112782917889E-2</v>
      </c>
      <c r="AA481" s="6">
        <v>0</v>
      </c>
      <c r="AB481" s="30">
        <v>0.161</v>
      </c>
      <c r="AC481" s="6">
        <v>0</v>
      </c>
      <c r="AD481" s="34">
        <v>0.13697841274848485</v>
      </c>
      <c r="AE481" s="6">
        <v>0</v>
      </c>
      <c r="AF481" s="32">
        <v>4.242446139188182</v>
      </c>
      <c r="AG481" s="6">
        <v>0</v>
      </c>
      <c r="AH481" s="9">
        <v>74.820170489985458</v>
      </c>
      <c r="AI481" s="6">
        <v>0</v>
      </c>
    </row>
    <row r="482" spans="1:35">
      <c r="A482" s="1" t="s">
        <v>28</v>
      </c>
      <c r="B482" s="1" t="s">
        <v>66</v>
      </c>
      <c r="C482" s="1" t="s">
        <v>67</v>
      </c>
      <c r="D482" s="10">
        <v>0.7715277777777777</v>
      </c>
      <c r="E482" s="3">
        <f t="shared" si="62"/>
        <v>-170.00033333333334</v>
      </c>
      <c r="F482" s="3">
        <f t="shared" si="63"/>
        <v>-25.000666666666667</v>
      </c>
      <c r="G482" s="1">
        <v>5608</v>
      </c>
      <c r="H482" s="11">
        <v>125.3778635</v>
      </c>
      <c r="I482" s="1">
        <v>0</v>
      </c>
      <c r="J482" s="14">
        <v>20.658999999999999</v>
      </c>
      <c r="K482" s="6">
        <v>0</v>
      </c>
      <c r="L482" s="18">
        <v>35.632983544263105</v>
      </c>
      <c r="M482" s="6">
        <v>0</v>
      </c>
      <c r="N482" s="7">
        <v>25.069824203419557</v>
      </c>
      <c r="O482" s="6">
        <v>0</v>
      </c>
      <c r="P482" s="27">
        <v>4.6720200642715897</v>
      </c>
      <c r="Q482" s="6">
        <v>0</v>
      </c>
      <c r="R482" s="48">
        <v>18.411851165360162</v>
      </c>
      <c r="S482" s="6">
        <v>0</v>
      </c>
      <c r="T482" s="5">
        <v>0.8063616090649427</v>
      </c>
      <c r="U482" s="6">
        <v>0</v>
      </c>
      <c r="V482" s="9">
        <v>0.17</v>
      </c>
      <c r="W482" s="6">
        <v>0</v>
      </c>
      <c r="X482" s="23">
        <v>0</v>
      </c>
      <c r="Y482" s="6">
        <v>0</v>
      </c>
      <c r="Z482" s="27">
        <v>0.12513691531153606</v>
      </c>
      <c r="AA482" s="6">
        <v>0</v>
      </c>
      <c r="AB482" s="30">
        <v>6.0999999999999999E-2</v>
      </c>
      <c r="AC482" s="6">
        <v>0</v>
      </c>
      <c r="AD482" s="34">
        <v>5.0209107727272731E-2</v>
      </c>
      <c r="AE482" s="6">
        <v>0</v>
      </c>
      <c r="AF482" s="32">
        <v>3.0836326694504135</v>
      </c>
      <c r="AG482" s="6">
        <v>0</v>
      </c>
      <c r="AH482" s="9">
        <v>52.415945507469161</v>
      </c>
      <c r="AI482" s="6">
        <v>0</v>
      </c>
    </row>
    <row r="483" spans="1:35">
      <c r="A483" s="1" t="s">
        <v>28</v>
      </c>
      <c r="B483" s="1" t="s">
        <v>66</v>
      </c>
      <c r="C483" s="1" t="s">
        <v>67</v>
      </c>
      <c r="D483" s="10">
        <v>0.7715277777777777</v>
      </c>
      <c r="E483" s="3">
        <f t="shared" si="62"/>
        <v>-170.00033333333334</v>
      </c>
      <c r="F483" s="3">
        <f t="shared" si="63"/>
        <v>-25.000666666666667</v>
      </c>
      <c r="G483" s="1">
        <v>5608</v>
      </c>
      <c r="H483" s="11">
        <v>151.21309769999999</v>
      </c>
      <c r="I483" s="1">
        <v>0</v>
      </c>
      <c r="J483" s="14">
        <v>19.947800000000001</v>
      </c>
      <c r="K483" s="6">
        <v>0</v>
      </c>
      <c r="L483" s="18">
        <v>35.633019242518408</v>
      </c>
      <c r="M483" s="6">
        <v>0</v>
      </c>
      <c r="N483" s="7">
        <v>25.25977172637181</v>
      </c>
      <c r="O483" s="6">
        <v>0</v>
      </c>
      <c r="P483" s="27">
        <v>4.3134464980224134</v>
      </c>
      <c r="Q483" s="6">
        <v>0</v>
      </c>
      <c r="R483" s="48">
        <v>37.403479491461837</v>
      </c>
      <c r="S483" s="6">
        <v>0</v>
      </c>
      <c r="T483" s="5">
        <v>2.7307040942947989</v>
      </c>
      <c r="U483" s="6">
        <v>0</v>
      </c>
      <c r="V483" s="9">
        <v>0</v>
      </c>
      <c r="W483" s="6">
        <v>0</v>
      </c>
      <c r="X483" s="23">
        <v>0</v>
      </c>
      <c r="Y483" s="6">
        <v>0</v>
      </c>
      <c r="Z483" s="27">
        <v>0.24029236025764836</v>
      </c>
      <c r="AA483" s="6">
        <v>0</v>
      </c>
      <c r="AB483" s="30">
        <v>3.9E-2</v>
      </c>
      <c r="AC483" s="6">
        <v>0</v>
      </c>
      <c r="AD483" s="34">
        <v>2.5274592996969707E-2</v>
      </c>
      <c r="AE483" s="6">
        <v>0</v>
      </c>
      <c r="AF483" s="32">
        <v>2.3695837913230298</v>
      </c>
      <c r="AG483" s="6">
        <v>0</v>
      </c>
      <c r="AH483" s="9">
        <v>36.949217642500258</v>
      </c>
      <c r="AI483" s="6">
        <v>0</v>
      </c>
    </row>
    <row r="484" spans="1:35">
      <c r="A484" s="1" t="s">
        <v>28</v>
      </c>
      <c r="B484" s="1" t="s">
        <v>66</v>
      </c>
      <c r="C484" s="1" t="s">
        <v>67</v>
      </c>
      <c r="D484" s="10">
        <v>0.7715277777777777</v>
      </c>
      <c r="E484" s="3">
        <f t="shared" si="62"/>
        <v>-170.00033333333334</v>
      </c>
      <c r="F484" s="3">
        <f t="shared" si="63"/>
        <v>-25.000666666666667</v>
      </c>
      <c r="G484" s="1">
        <v>5608</v>
      </c>
      <c r="H484" s="11">
        <v>199.12577759999999</v>
      </c>
      <c r="I484" s="1">
        <v>0</v>
      </c>
      <c r="J484" s="14">
        <v>18.695499999999999</v>
      </c>
      <c r="K484" s="6">
        <v>0</v>
      </c>
      <c r="L484" s="18">
        <v>35.600661050861333</v>
      </c>
      <c r="M484" s="6">
        <v>0</v>
      </c>
      <c r="N484" s="7">
        <v>25.559109801625482</v>
      </c>
      <c r="O484" s="6">
        <v>0</v>
      </c>
      <c r="P484" s="27">
        <v>4.3855691084377071</v>
      </c>
      <c r="Q484" s="6">
        <v>0</v>
      </c>
      <c r="R484" s="48">
        <v>39.666865166949179</v>
      </c>
      <c r="S484" s="6">
        <v>0</v>
      </c>
      <c r="T484" s="5">
        <v>3.4209766587286641</v>
      </c>
      <c r="U484" s="6">
        <v>0</v>
      </c>
      <c r="V484" s="9">
        <v>0</v>
      </c>
      <c r="W484" s="6">
        <v>0</v>
      </c>
      <c r="X484" s="23">
        <v>0</v>
      </c>
      <c r="Y484" s="6">
        <v>0</v>
      </c>
      <c r="Z484" s="27">
        <v>0.30541695441770461</v>
      </c>
      <c r="AA484" s="6">
        <v>0</v>
      </c>
      <c r="AB484" s="30">
        <v>8.0000000000000002E-3</v>
      </c>
      <c r="AC484" s="6">
        <v>0</v>
      </c>
      <c r="AD484" s="34">
        <v>2.1036694596969698E-2</v>
      </c>
      <c r="AE484" s="6">
        <v>0</v>
      </c>
      <c r="AF484" s="32">
        <v>2.020807251022247</v>
      </c>
      <c r="AG484" s="6">
        <v>0</v>
      </c>
      <c r="AH484" s="9">
        <v>31.579829856538918</v>
      </c>
      <c r="AI484" s="6">
        <v>0</v>
      </c>
    </row>
    <row r="485" spans="1:35">
      <c r="A485" s="1" t="s">
        <v>28</v>
      </c>
      <c r="B485" s="1" t="s">
        <v>66</v>
      </c>
      <c r="C485" s="1" t="s">
        <v>67</v>
      </c>
      <c r="D485" s="10">
        <v>0.7715277777777777</v>
      </c>
      <c r="E485" s="3">
        <f t="shared" si="62"/>
        <v>-170.00033333333334</v>
      </c>
      <c r="F485" s="3">
        <f t="shared" si="63"/>
        <v>-25.000666666666667</v>
      </c>
      <c r="G485" s="1">
        <v>5608</v>
      </c>
      <c r="H485" s="11">
        <v>300.32576269999998</v>
      </c>
      <c r="I485" s="1">
        <v>0</v>
      </c>
      <c r="J485" s="14">
        <v>16.245200000000001</v>
      </c>
      <c r="K485" s="6">
        <v>0</v>
      </c>
      <c r="L485" s="18">
        <v>35.408390796197956</v>
      </c>
      <c r="M485" s="6">
        <v>0</v>
      </c>
      <c r="N485" s="7">
        <v>26.006190759080255</v>
      </c>
      <c r="O485" s="6">
        <v>0</v>
      </c>
      <c r="P485" s="27">
        <v>4.4942359756097572</v>
      </c>
      <c r="Q485" s="6">
        <v>0</v>
      </c>
      <c r="R485" s="48">
        <v>46.475986447028191</v>
      </c>
      <c r="S485" s="6">
        <v>0</v>
      </c>
      <c r="T485" s="5">
        <v>5.3182810142514967</v>
      </c>
      <c r="U485" s="6">
        <v>0</v>
      </c>
      <c r="V485" s="9">
        <v>0</v>
      </c>
      <c r="W485" s="6">
        <v>0</v>
      </c>
      <c r="X485" s="23">
        <v>0</v>
      </c>
      <c r="Y485" s="6">
        <v>0</v>
      </c>
      <c r="Z485" s="27">
        <v>0.45067916992818535</v>
      </c>
      <c r="AA485" s="6">
        <v>0</v>
      </c>
      <c r="AB485" s="30"/>
      <c r="AC485" s="6"/>
      <c r="AD485" s="34">
        <v>1.8554087250486518E-3</v>
      </c>
      <c r="AE485" s="6">
        <v>0</v>
      </c>
      <c r="AF485" s="32">
        <v>1.2678558801782542</v>
      </c>
      <c r="AG485" s="6">
        <v>0</v>
      </c>
      <c r="AH485" s="9">
        <v>21.593104511747178</v>
      </c>
      <c r="AI485" s="6">
        <v>0</v>
      </c>
    </row>
    <row r="486" spans="1:35">
      <c r="A486" s="1" t="s">
        <v>28</v>
      </c>
      <c r="B486" s="1" t="s">
        <v>66</v>
      </c>
      <c r="C486" s="1" t="s">
        <v>67</v>
      </c>
      <c r="D486" s="10">
        <v>0.7715277777777777</v>
      </c>
      <c r="E486" s="3">
        <f t="shared" si="62"/>
        <v>-170.00033333333334</v>
      </c>
      <c r="F486" s="3">
        <f t="shared" si="63"/>
        <v>-25.000666666666667</v>
      </c>
      <c r="G486" s="1">
        <v>5608</v>
      </c>
      <c r="H486" s="11">
        <v>397.41727070000002</v>
      </c>
      <c r="I486" s="1">
        <v>0</v>
      </c>
      <c r="J486" s="14">
        <v>12.893700000000001</v>
      </c>
      <c r="K486" s="6">
        <v>0</v>
      </c>
      <c r="L486" s="18">
        <v>35.000017799864331</v>
      </c>
      <c r="M486" s="6">
        <v>0</v>
      </c>
      <c r="N486" s="7">
        <v>26.414859593343863</v>
      </c>
      <c r="O486" s="6">
        <v>0</v>
      </c>
      <c r="P486" s="27">
        <v>4.4674170237310484</v>
      </c>
      <c r="Q486" s="6">
        <v>0</v>
      </c>
      <c r="R486" s="48">
        <v>65.692687867917925</v>
      </c>
      <c r="S486" s="6">
        <v>0</v>
      </c>
      <c r="T486" s="5">
        <v>11.878095573824254</v>
      </c>
      <c r="U486" s="6">
        <v>0</v>
      </c>
      <c r="V486" s="9">
        <v>0</v>
      </c>
      <c r="W486" s="6">
        <v>0</v>
      </c>
      <c r="X486" s="23">
        <v>1.6295651063745415</v>
      </c>
      <c r="Y486" s="6">
        <v>0</v>
      </c>
      <c r="Z486" s="27">
        <v>0.87143408566939928</v>
      </c>
      <c r="AA486" s="6">
        <v>0</v>
      </c>
      <c r="AB486" s="30"/>
      <c r="AC486" s="6"/>
      <c r="AD486" s="34">
        <v>9.2578437231025871E-4</v>
      </c>
      <c r="AE486" s="6">
        <v>0</v>
      </c>
      <c r="AF486" s="32">
        <v>0.96953595190241892</v>
      </c>
      <c r="AG486" s="6">
        <v>0</v>
      </c>
      <c r="AH486" s="9">
        <v>17.21284461847668</v>
      </c>
      <c r="AI486" s="6">
        <v>0</v>
      </c>
    </row>
    <row r="487" spans="1:35">
      <c r="A487" s="1" t="s">
        <v>28</v>
      </c>
      <c r="B487" s="1" t="s">
        <v>66</v>
      </c>
      <c r="C487" s="1" t="s">
        <v>67</v>
      </c>
      <c r="D487" s="10">
        <v>0.30902777777777779</v>
      </c>
      <c r="E487" s="3">
        <f t="shared" ref="E487:E509" si="64">-(169+59.96/60)</f>
        <v>-169.99933333333334</v>
      </c>
      <c r="F487" s="3">
        <f t="shared" ref="F487:F509" si="65">-(25+0.02/60)</f>
        <v>-25.000333333333334</v>
      </c>
      <c r="G487" s="1">
        <v>5609</v>
      </c>
      <c r="H487" s="11">
        <v>496.06488480000002</v>
      </c>
      <c r="I487" s="1">
        <v>0</v>
      </c>
      <c r="J487" s="14">
        <v>10.286099999999999</v>
      </c>
      <c r="K487" s="6">
        <v>0</v>
      </c>
      <c r="L487" s="18">
        <v>34.709282159212094</v>
      </c>
      <c r="M487" s="6">
        <v>0</v>
      </c>
      <c r="N487" s="7">
        <v>26.676104737927517</v>
      </c>
      <c r="O487" s="6">
        <v>0</v>
      </c>
      <c r="P487" s="27">
        <v>4.5578164469347406</v>
      </c>
      <c r="Q487" s="6">
        <v>0</v>
      </c>
      <c r="R487" s="48">
        <v>77.356536720157322</v>
      </c>
      <c r="S487" s="6">
        <v>0</v>
      </c>
      <c r="T487" s="5">
        <v>17.317182436663906</v>
      </c>
      <c r="U487" s="6">
        <v>0</v>
      </c>
      <c r="V487" s="9">
        <v>0</v>
      </c>
      <c r="W487" s="6">
        <v>0</v>
      </c>
      <c r="X487" s="23">
        <v>3.6154083864163606</v>
      </c>
      <c r="Y487" s="6">
        <v>0</v>
      </c>
      <c r="Z487" s="27">
        <v>1.2171838940169764</v>
      </c>
      <c r="AA487" s="6">
        <v>0</v>
      </c>
      <c r="AB487" s="51"/>
      <c r="AC487" s="6"/>
      <c r="AD487" s="34">
        <v>2.1927781570370377E-3</v>
      </c>
      <c r="AE487" s="6">
        <v>0</v>
      </c>
      <c r="AF487" s="32">
        <v>0.88750661341742332</v>
      </c>
      <c r="AG487" s="6">
        <v>0</v>
      </c>
      <c r="AH487" s="9">
        <v>15.386843856123088</v>
      </c>
      <c r="AI487" s="6">
        <v>0</v>
      </c>
    </row>
    <row r="488" spans="1:35">
      <c r="A488" s="1" t="s">
        <v>28</v>
      </c>
      <c r="B488" s="1" t="s">
        <v>66</v>
      </c>
      <c r="C488" s="1" t="s">
        <v>67</v>
      </c>
      <c r="D488" s="10">
        <v>0.30902777777777779</v>
      </c>
      <c r="E488" s="3">
        <f t="shared" si="64"/>
        <v>-169.99933333333334</v>
      </c>
      <c r="F488" s="3">
        <f t="shared" si="65"/>
        <v>-25.000333333333334</v>
      </c>
      <c r="G488" s="1">
        <v>5609</v>
      </c>
      <c r="H488" s="11">
        <v>595.048856</v>
      </c>
      <c r="I488" s="1">
        <v>0</v>
      </c>
      <c r="J488" s="14">
        <v>7.9342199999999998</v>
      </c>
      <c r="K488" s="6">
        <v>0</v>
      </c>
      <c r="L488" s="18">
        <v>34.469700832957862</v>
      </c>
      <c r="M488" s="6">
        <v>0</v>
      </c>
      <c r="N488" s="7">
        <v>26.867411957270633</v>
      </c>
      <c r="O488" s="6">
        <v>0</v>
      </c>
      <c r="P488" s="27">
        <v>5.0692903180619648</v>
      </c>
      <c r="Q488" s="6">
        <v>0</v>
      </c>
      <c r="R488" s="48">
        <v>70.136520912639156</v>
      </c>
      <c r="S488" s="6">
        <v>0</v>
      </c>
      <c r="T488" s="5">
        <v>21.589824966096558</v>
      </c>
      <c r="U488" s="6">
        <v>0</v>
      </c>
      <c r="V488" s="9">
        <v>0</v>
      </c>
      <c r="W488" s="6">
        <v>0</v>
      </c>
      <c r="X488" s="23">
        <v>5.010793303332</v>
      </c>
      <c r="Y488" s="6">
        <v>0</v>
      </c>
      <c r="Z488" s="27">
        <v>1.4678544821997883</v>
      </c>
      <c r="AA488" s="6">
        <v>0</v>
      </c>
      <c r="AB488" s="51"/>
      <c r="AC488" s="6"/>
      <c r="AD488" s="34">
        <v>1.457448086734007E-3</v>
      </c>
      <c r="AE488" s="6">
        <v>0</v>
      </c>
      <c r="AF488" s="32">
        <v>0.66672494628872414</v>
      </c>
      <c r="AG488" s="6">
        <v>0</v>
      </c>
      <c r="AH488" s="9">
        <v>16.929038048374803</v>
      </c>
      <c r="AI488" s="6">
        <v>0</v>
      </c>
    </row>
    <row r="489" spans="1:35">
      <c r="A489" s="1" t="s">
        <v>28</v>
      </c>
      <c r="B489" s="1" t="s">
        <v>66</v>
      </c>
      <c r="C489" s="1" t="s">
        <v>67</v>
      </c>
      <c r="D489" s="10">
        <v>0.30902777777777779</v>
      </c>
      <c r="E489" s="3">
        <f t="shared" si="64"/>
        <v>-169.99933333333334</v>
      </c>
      <c r="F489" s="3">
        <f t="shared" si="65"/>
        <v>-25.000333333333334</v>
      </c>
      <c r="G489" s="1">
        <v>5609</v>
      </c>
      <c r="H489" s="11">
        <v>793.54224050000005</v>
      </c>
      <c r="I489" s="1">
        <v>0</v>
      </c>
      <c r="J489" s="14">
        <v>5.8103400000000001</v>
      </c>
      <c r="K489" s="6">
        <v>0</v>
      </c>
      <c r="L489" s="18">
        <v>34.328937629546623</v>
      </c>
      <c r="M489" s="6">
        <v>0</v>
      </c>
      <c r="N489" s="7">
        <v>27.046351023840771</v>
      </c>
      <c r="O489" s="6">
        <v>0</v>
      </c>
      <c r="P489" s="27">
        <v>5.0137571193144375</v>
      </c>
      <c r="Q489" s="6">
        <v>0</v>
      </c>
      <c r="R489" s="48">
        <v>87.944111460580075</v>
      </c>
      <c r="S489" s="6">
        <v>0</v>
      </c>
      <c r="T489" s="5">
        <v>27.583942271531363</v>
      </c>
      <c r="U489" s="6">
        <v>0</v>
      </c>
      <c r="V489" s="9">
        <v>0</v>
      </c>
      <c r="W489" s="6">
        <v>0</v>
      </c>
      <c r="X489" s="23">
        <v>13.493991268784654</v>
      </c>
      <c r="Y489" s="6">
        <v>0</v>
      </c>
      <c r="Z489" s="27">
        <v>1.8588941485477295</v>
      </c>
      <c r="AA489" s="6">
        <v>0</v>
      </c>
      <c r="AB489" s="51"/>
      <c r="AC489" s="6"/>
      <c r="AD489" s="34">
        <v>7.5890037441077426E-4</v>
      </c>
      <c r="AE489" s="6">
        <v>0</v>
      </c>
      <c r="AF489" s="32">
        <v>0.44529439843370994</v>
      </c>
      <c r="AG489" s="6">
        <v>0</v>
      </c>
      <c r="AH489" s="9">
        <v>12.773681474807683</v>
      </c>
      <c r="AI489" s="6">
        <v>0</v>
      </c>
    </row>
    <row r="490" spans="1:35">
      <c r="A490" s="1" t="s">
        <v>28</v>
      </c>
      <c r="B490" s="1" t="s">
        <v>66</v>
      </c>
      <c r="C490" s="1" t="s">
        <v>67</v>
      </c>
      <c r="D490" s="10">
        <v>0.30902777777777779</v>
      </c>
      <c r="E490" s="3">
        <f t="shared" si="64"/>
        <v>-169.99933333333334</v>
      </c>
      <c r="F490" s="3">
        <f t="shared" si="65"/>
        <v>-25.000333333333334</v>
      </c>
      <c r="G490" s="1">
        <v>5609</v>
      </c>
      <c r="H490" s="11">
        <v>991.21751540000002</v>
      </c>
      <c r="I490" s="1">
        <v>0</v>
      </c>
      <c r="J490" s="14">
        <v>4.6668200000000004</v>
      </c>
      <c r="K490" s="6">
        <v>0</v>
      </c>
      <c r="L490" s="18">
        <v>34.363139549102634</v>
      </c>
      <c r="M490" s="6">
        <v>0</v>
      </c>
      <c r="N490" s="7">
        <v>27.208157773183757</v>
      </c>
      <c r="O490" s="6">
        <v>0</v>
      </c>
      <c r="P490" s="27">
        <v>4.2066262524719846</v>
      </c>
      <c r="Q490" s="6">
        <v>0</v>
      </c>
      <c r="R490" s="48">
        <v>132.59131618817037</v>
      </c>
      <c r="S490" s="6">
        <v>0</v>
      </c>
      <c r="T490" s="5">
        <v>33.103612668594181</v>
      </c>
      <c r="U490" s="6">
        <v>0</v>
      </c>
      <c r="V490" s="9">
        <v>0</v>
      </c>
      <c r="W490" s="6">
        <v>0</v>
      </c>
      <c r="X490" s="23">
        <v>33.446636988476754</v>
      </c>
      <c r="Y490" s="6">
        <v>0</v>
      </c>
      <c r="Z490" s="27">
        <v>2.2400291465547388</v>
      </c>
      <c r="AA490" s="6">
        <v>0</v>
      </c>
      <c r="AB490" s="51"/>
      <c r="AC490" s="6"/>
      <c r="AD490" s="34">
        <v>3.3834484519865322E-3</v>
      </c>
      <c r="AE490" s="6">
        <v>0</v>
      </c>
      <c r="AF490" s="32">
        <v>0.33763427125926959</v>
      </c>
      <c r="AG490" s="6">
        <v>0</v>
      </c>
      <c r="AH490" s="9">
        <v>7.338712159539817</v>
      </c>
      <c r="AI490" s="6">
        <v>0</v>
      </c>
    </row>
    <row r="491" spans="1:35">
      <c r="A491" s="1" t="s">
        <v>28</v>
      </c>
      <c r="B491" s="1" t="s">
        <v>66</v>
      </c>
      <c r="C491" s="1" t="s">
        <v>67</v>
      </c>
      <c r="D491" s="10">
        <v>0.30902777777777779</v>
      </c>
      <c r="E491" s="3">
        <f t="shared" si="64"/>
        <v>-169.99933333333334</v>
      </c>
      <c r="F491" s="3">
        <f t="shared" si="65"/>
        <v>-25.000333333333334</v>
      </c>
      <c r="G491" s="1">
        <v>5609</v>
      </c>
      <c r="H491" s="11">
        <v>1238.424176</v>
      </c>
      <c r="I491" s="1">
        <v>0</v>
      </c>
      <c r="J491" s="14">
        <v>3.2712699999999999</v>
      </c>
      <c r="K491" s="6">
        <v>0</v>
      </c>
      <c r="L491" s="18">
        <v>34.459411023382934</v>
      </c>
      <c r="M491" s="6">
        <v>0</v>
      </c>
      <c r="N491" s="7">
        <v>27.4284014785012</v>
      </c>
      <c r="O491" s="6">
        <v>0</v>
      </c>
      <c r="P491" s="27">
        <v>3.838096077785103</v>
      </c>
      <c r="Q491" s="6">
        <v>0</v>
      </c>
      <c r="R491" s="48">
        <v>160.02799702291821</v>
      </c>
      <c r="S491" s="6">
        <v>0</v>
      </c>
      <c r="T491" s="5">
        <v>35.721252593519878</v>
      </c>
      <c r="U491" s="6">
        <v>0</v>
      </c>
      <c r="V491" s="9">
        <v>0</v>
      </c>
      <c r="W491" s="6">
        <v>0</v>
      </c>
      <c r="X491" s="23">
        <v>65.116193300489797</v>
      </c>
      <c r="Y491" s="6">
        <v>0</v>
      </c>
      <c r="Z491" s="27">
        <v>2.4408491036402529</v>
      </c>
      <c r="AA491" s="6">
        <v>0</v>
      </c>
      <c r="AB491" s="51"/>
      <c r="AC491" s="6"/>
      <c r="AD491" s="34">
        <v>1.0194420767676768E-3</v>
      </c>
      <c r="AE491" s="6">
        <v>0</v>
      </c>
      <c r="AF491" s="32">
        <v>0.2519820153856816</v>
      </c>
      <c r="AG491" s="6">
        <v>0</v>
      </c>
      <c r="AH491" s="9">
        <v>4.9568316584655907</v>
      </c>
      <c r="AI491" s="6">
        <v>0</v>
      </c>
    </row>
    <row r="492" spans="1:35">
      <c r="A492" s="1" t="s">
        <v>28</v>
      </c>
      <c r="B492" s="1" t="s">
        <v>66</v>
      </c>
      <c r="C492" s="1" t="s">
        <v>67</v>
      </c>
      <c r="D492" s="10">
        <v>0.30902777777777779</v>
      </c>
      <c r="E492" s="3">
        <f t="shared" si="64"/>
        <v>-169.99933333333334</v>
      </c>
      <c r="F492" s="3">
        <f t="shared" si="65"/>
        <v>-25.000333333333334</v>
      </c>
      <c r="G492" s="1">
        <v>5609</v>
      </c>
      <c r="H492" s="11">
        <v>1484.7342940000001</v>
      </c>
      <c r="I492" s="1">
        <v>0</v>
      </c>
      <c r="J492" s="14">
        <v>2.5402800000000001</v>
      </c>
      <c r="K492" s="6">
        <v>0</v>
      </c>
      <c r="L492" s="18">
        <v>34.571126264240633</v>
      </c>
      <c r="M492" s="6">
        <v>0</v>
      </c>
      <c r="N492" s="7">
        <v>27.583576423118757</v>
      </c>
      <c r="O492" s="6">
        <v>0</v>
      </c>
      <c r="P492" s="27">
        <v>3.5678468523401454</v>
      </c>
      <c r="Q492" s="6">
        <v>0</v>
      </c>
      <c r="R492" s="48">
        <v>177.97956316263608</v>
      </c>
      <c r="S492" s="6">
        <v>0</v>
      </c>
      <c r="T492" s="5">
        <v>36.652622298928492</v>
      </c>
      <c r="U492" s="6">
        <v>0</v>
      </c>
      <c r="V492" s="9">
        <v>0</v>
      </c>
      <c r="W492" s="6">
        <v>0</v>
      </c>
      <c r="X492" s="23">
        <v>92.800895408789316</v>
      </c>
      <c r="Y492" s="6">
        <v>0</v>
      </c>
      <c r="Z492" s="27">
        <v>2.5013731386072866</v>
      </c>
      <c r="AA492" s="6">
        <v>0</v>
      </c>
      <c r="AB492" s="51"/>
      <c r="AC492" s="6"/>
      <c r="AD492" s="34">
        <v>1.0004167191919192E-3</v>
      </c>
      <c r="AE492" s="6">
        <v>0</v>
      </c>
      <c r="AF492" s="32">
        <v>0.21142696999099037</v>
      </c>
      <c r="AG492" s="6">
        <v>0</v>
      </c>
      <c r="AH492" s="9">
        <v>3.9220191454709266</v>
      </c>
      <c r="AI492" s="6">
        <v>0</v>
      </c>
    </row>
    <row r="493" spans="1:35">
      <c r="A493" s="1" t="s">
        <v>28</v>
      </c>
      <c r="B493" s="1" t="s">
        <v>66</v>
      </c>
      <c r="C493" s="1" t="s">
        <v>67</v>
      </c>
      <c r="D493" s="10">
        <v>0.30902777777777779</v>
      </c>
      <c r="E493" s="3">
        <f t="shared" si="64"/>
        <v>-169.99933333333334</v>
      </c>
      <c r="F493" s="3">
        <f t="shared" si="65"/>
        <v>-25.000333333333334</v>
      </c>
      <c r="G493" s="1">
        <v>5609</v>
      </c>
      <c r="H493" s="11">
        <v>1732.517914</v>
      </c>
      <c r="I493" s="1">
        <v>0</v>
      </c>
      <c r="J493" s="14">
        <v>2.2974100000000002</v>
      </c>
      <c r="K493" s="6">
        <v>0</v>
      </c>
      <c r="L493" s="18">
        <v>34.603526573056577</v>
      </c>
      <c r="M493" s="6">
        <v>0</v>
      </c>
      <c r="N493" s="7">
        <v>27.629984038344446</v>
      </c>
      <c r="O493" s="6">
        <v>0</v>
      </c>
      <c r="P493" s="27">
        <v>3.4052181031641404</v>
      </c>
      <c r="Q493" s="6">
        <v>0</v>
      </c>
      <c r="R493" s="48">
        <v>187.24825792721239</v>
      </c>
      <c r="S493" s="6">
        <v>0</v>
      </c>
      <c r="T493" s="5">
        <v>37.272879358544785</v>
      </c>
      <c r="U493" s="6">
        <v>0</v>
      </c>
      <c r="V493" s="9">
        <v>0</v>
      </c>
      <c r="W493" s="6">
        <v>0</v>
      </c>
      <c r="X493" s="23">
        <v>108.42685345811739</v>
      </c>
      <c r="Y493" s="6">
        <v>0</v>
      </c>
      <c r="Z493" s="27">
        <v>2.5518878859263614</v>
      </c>
      <c r="AA493" s="6">
        <v>0</v>
      </c>
      <c r="AB493" s="51"/>
      <c r="AC493" s="6"/>
      <c r="AD493" s="34"/>
      <c r="AE493" s="6"/>
      <c r="AG493" s="6"/>
      <c r="AI493" s="6"/>
    </row>
    <row r="494" spans="1:35">
      <c r="A494" s="1" t="s">
        <v>28</v>
      </c>
      <c r="B494" s="1" t="s">
        <v>66</v>
      </c>
      <c r="C494" s="1" t="s">
        <v>67</v>
      </c>
      <c r="D494" s="10">
        <v>0.30902777777777779</v>
      </c>
      <c r="E494" s="3">
        <f t="shared" si="64"/>
        <v>-169.99933333333334</v>
      </c>
      <c r="F494" s="3">
        <f t="shared" si="65"/>
        <v>-25.000333333333334</v>
      </c>
      <c r="G494" s="1">
        <v>5609</v>
      </c>
      <c r="H494" s="11">
        <v>1977.1895360000001</v>
      </c>
      <c r="I494" s="1">
        <v>0</v>
      </c>
      <c r="J494" s="14">
        <v>2.1166900000000002</v>
      </c>
      <c r="K494" s="6">
        <v>0</v>
      </c>
      <c r="L494" s="18">
        <v>34.626743842164529</v>
      </c>
      <c r="M494" s="6">
        <v>0</v>
      </c>
      <c r="N494" s="7">
        <v>27.66334795562625</v>
      </c>
      <c r="O494" s="6">
        <v>0</v>
      </c>
      <c r="P494" s="27">
        <v>3.3744481048121298</v>
      </c>
      <c r="Q494" s="6">
        <v>0</v>
      </c>
      <c r="R494" s="48">
        <v>190.13242619928073</v>
      </c>
      <c r="S494" s="6">
        <v>0</v>
      </c>
      <c r="T494" s="5">
        <v>37.585242328208814</v>
      </c>
      <c r="U494" s="6">
        <v>0</v>
      </c>
      <c r="V494" s="9">
        <v>0</v>
      </c>
      <c r="W494" s="6">
        <v>0</v>
      </c>
      <c r="X494" s="23">
        <v>117.52011089662143</v>
      </c>
      <c r="Y494" s="6">
        <v>0</v>
      </c>
      <c r="Z494" s="27">
        <v>2.5845234991950941</v>
      </c>
      <c r="AA494" s="6">
        <v>0</v>
      </c>
      <c r="AB494" s="51"/>
      <c r="AC494" s="6"/>
      <c r="AD494" s="34">
        <v>7.4727376700336697E-4</v>
      </c>
      <c r="AE494" s="6">
        <v>0</v>
      </c>
      <c r="AF494" s="32">
        <v>0.16605939254279581</v>
      </c>
      <c r="AG494" s="6">
        <v>0</v>
      </c>
      <c r="AH494" s="9">
        <v>3.7413839285151744</v>
      </c>
      <c r="AI494" s="6">
        <v>0</v>
      </c>
    </row>
    <row r="495" spans="1:35">
      <c r="A495" s="1" t="s">
        <v>28</v>
      </c>
      <c r="B495" s="1" t="s">
        <v>66</v>
      </c>
      <c r="C495" s="1" t="s">
        <v>67</v>
      </c>
      <c r="D495" s="10">
        <v>0.30902777777777779</v>
      </c>
      <c r="E495" s="3">
        <f t="shared" si="64"/>
        <v>-169.99933333333334</v>
      </c>
      <c r="F495" s="3">
        <f t="shared" si="65"/>
        <v>-25.000333333333334</v>
      </c>
      <c r="G495" s="1">
        <v>5609</v>
      </c>
      <c r="H495" s="11">
        <v>2222.958721</v>
      </c>
      <c r="I495" s="1">
        <v>0</v>
      </c>
      <c r="J495" s="14">
        <v>1.9404300000000001</v>
      </c>
      <c r="K495" s="6">
        <v>0</v>
      </c>
      <c r="L495" s="18">
        <v>34.645076082330846</v>
      </c>
      <c r="M495" s="6">
        <v>0</v>
      </c>
      <c r="N495" s="7">
        <v>27.692056504201446</v>
      </c>
      <c r="O495" s="6">
        <v>0</v>
      </c>
      <c r="P495" s="27">
        <v>3.3410254696769948</v>
      </c>
      <c r="Q495" s="6">
        <v>0</v>
      </c>
      <c r="R495" s="48">
        <v>193.11929821176545</v>
      </c>
      <c r="S495" s="6">
        <v>0</v>
      </c>
      <c r="T495" s="5">
        <v>37.568473416930644</v>
      </c>
      <c r="U495" s="6">
        <v>0</v>
      </c>
      <c r="V495" s="9">
        <v>0</v>
      </c>
      <c r="W495" s="6">
        <v>0</v>
      </c>
      <c r="X495" s="23">
        <v>123.17988145089687</v>
      </c>
      <c r="Y495" s="6">
        <v>0</v>
      </c>
      <c r="Z495" s="27">
        <v>2.5862634482380527</v>
      </c>
      <c r="AA495" s="6">
        <v>0</v>
      </c>
      <c r="AB495" s="51"/>
      <c r="AC495" s="6"/>
      <c r="AD495" s="34"/>
      <c r="AE495" s="6"/>
      <c r="AG495" s="6"/>
      <c r="AI495" s="6"/>
    </row>
    <row r="496" spans="1:35">
      <c r="A496" s="1" t="s">
        <v>28</v>
      </c>
      <c r="B496" s="1" t="s">
        <v>66</v>
      </c>
      <c r="C496" s="1" t="s">
        <v>67</v>
      </c>
      <c r="D496" s="10">
        <v>0.30902777777777779</v>
      </c>
      <c r="E496" s="3">
        <f t="shared" si="64"/>
        <v>-169.99933333333334</v>
      </c>
      <c r="F496" s="3">
        <f t="shared" si="65"/>
        <v>-25.000333333333334</v>
      </c>
      <c r="G496" s="1">
        <v>5609</v>
      </c>
      <c r="H496" s="11">
        <v>2468.6817409999999</v>
      </c>
      <c r="I496" s="1">
        <v>0</v>
      </c>
      <c r="J496" s="14">
        <v>1.78243</v>
      </c>
      <c r="K496" s="6">
        <v>0</v>
      </c>
      <c r="L496" s="18">
        <v>34.655003042107694</v>
      </c>
      <c r="M496" s="6">
        <v>0</v>
      </c>
      <c r="N496" s="7">
        <v>27.712252391537504</v>
      </c>
      <c r="O496" s="6">
        <v>0</v>
      </c>
      <c r="P496" s="27">
        <v>3.3840100115359268</v>
      </c>
      <c r="Q496" s="6">
        <v>0</v>
      </c>
      <c r="R496" s="48">
        <v>192.56530155330137</v>
      </c>
      <c r="S496" s="6">
        <v>0</v>
      </c>
      <c r="T496" s="5">
        <v>37.593675370798017</v>
      </c>
      <c r="U496" s="6">
        <v>0</v>
      </c>
      <c r="V496" s="9">
        <v>0</v>
      </c>
      <c r="W496" s="6">
        <v>0</v>
      </c>
      <c r="X496" s="23">
        <v>128.78776858789041</v>
      </c>
      <c r="Y496" s="6">
        <v>0</v>
      </c>
      <c r="Z496" s="27">
        <v>2.5930304999787341</v>
      </c>
      <c r="AA496" s="6">
        <v>0</v>
      </c>
      <c r="AB496" s="51"/>
      <c r="AC496" s="6"/>
      <c r="AD496" s="34">
        <v>5.9327406707070703E-4</v>
      </c>
      <c r="AE496" s="6">
        <v>0</v>
      </c>
      <c r="AF496" s="32">
        <v>0.1293435581121353</v>
      </c>
      <c r="AG496" s="6">
        <v>0</v>
      </c>
      <c r="AH496" s="9">
        <v>3.6849008562301928</v>
      </c>
      <c r="AI496" s="6">
        <v>0</v>
      </c>
    </row>
    <row r="497" spans="1:35">
      <c r="A497" s="1" t="s">
        <v>28</v>
      </c>
      <c r="B497" s="1" t="s">
        <v>66</v>
      </c>
      <c r="C497" s="1" t="s">
        <v>67</v>
      </c>
      <c r="D497" s="10">
        <v>0.30902777777777779</v>
      </c>
      <c r="E497" s="3">
        <f t="shared" si="64"/>
        <v>-169.99933333333334</v>
      </c>
      <c r="F497" s="3">
        <f t="shared" si="65"/>
        <v>-25.000333333333334</v>
      </c>
      <c r="G497" s="1">
        <v>5609</v>
      </c>
      <c r="H497" s="11">
        <v>2714.926747</v>
      </c>
      <c r="I497" s="1">
        <v>0</v>
      </c>
      <c r="J497" s="14">
        <v>1.66405</v>
      </c>
      <c r="K497" s="6">
        <v>0</v>
      </c>
      <c r="L497" s="18">
        <v>34.672359970708897</v>
      </c>
      <c r="M497" s="6">
        <v>0</v>
      </c>
      <c r="N497" s="7">
        <v>27.73513835897711</v>
      </c>
      <c r="O497" s="6">
        <v>0</v>
      </c>
      <c r="P497" s="27">
        <v>3.4233361898483858</v>
      </c>
      <c r="Q497" s="6">
        <v>0</v>
      </c>
      <c r="R497" s="48">
        <v>191.81559238378139</v>
      </c>
      <c r="S497" s="6">
        <v>0</v>
      </c>
      <c r="T497" s="5">
        <v>37.977344157485689</v>
      </c>
      <c r="U497" s="6">
        <v>0</v>
      </c>
      <c r="V497" s="9">
        <v>0</v>
      </c>
      <c r="W497" s="6">
        <v>0</v>
      </c>
      <c r="X497" s="23">
        <v>132.67103203845551</v>
      </c>
      <c r="Y497" s="6">
        <v>0</v>
      </c>
      <c r="Z497" s="27">
        <v>2.5947709507253505</v>
      </c>
      <c r="AA497" s="6">
        <v>0</v>
      </c>
      <c r="AB497" s="51"/>
      <c r="AC497" s="6"/>
      <c r="AD497" s="34"/>
      <c r="AE497" s="6"/>
      <c r="AG497" s="6"/>
      <c r="AI497" s="6"/>
    </row>
    <row r="498" spans="1:35">
      <c r="A498" s="1" t="s">
        <v>28</v>
      </c>
      <c r="B498" s="1" t="s">
        <v>66</v>
      </c>
      <c r="C498" s="1" t="s">
        <v>67</v>
      </c>
      <c r="D498" s="10">
        <v>0.30902777777777779</v>
      </c>
      <c r="E498" s="3">
        <f t="shared" si="64"/>
        <v>-169.99933333333334</v>
      </c>
      <c r="F498" s="3">
        <f t="shared" si="65"/>
        <v>-25.000333333333334</v>
      </c>
      <c r="G498" s="1">
        <v>5609</v>
      </c>
      <c r="H498" s="11">
        <v>2959.9540379999999</v>
      </c>
      <c r="I498" s="1">
        <v>0</v>
      </c>
      <c r="J498" s="14">
        <v>1.52471</v>
      </c>
      <c r="K498" s="6">
        <v>0</v>
      </c>
      <c r="L498" s="18">
        <v>34.673685147308802</v>
      </c>
      <c r="M498" s="6">
        <v>0</v>
      </c>
      <c r="N498" s="7">
        <v>27.74652507776841</v>
      </c>
      <c r="O498" s="6">
        <v>0</v>
      </c>
      <c r="P498" s="27">
        <v>3.4464297379696776</v>
      </c>
      <c r="Q498" s="6">
        <v>0</v>
      </c>
      <c r="R498" s="48">
        <v>192.02006308093956</v>
      </c>
      <c r="S498" s="6">
        <v>0</v>
      </c>
      <c r="T498" s="5">
        <v>37.796860048432166</v>
      </c>
      <c r="U498" s="6">
        <v>0</v>
      </c>
      <c r="V498" s="9">
        <v>0</v>
      </c>
      <c r="W498" s="6">
        <v>0</v>
      </c>
      <c r="X498" s="23">
        <v>135.07681412686844</v>
      </c>
      <c r="Y498" s="6">
        <v>0</v>
      </c>
      <c r="Z498" s="27">
        <v>2.5763816448434254</v>
      </c>
      <c r="AA498" s="6">
        <v>0</v>
      </c>
      <c r="AB498" s="51"/>
      <c r="AC498" s="6"/>
      <c r="AD498" s="34">
        <v>7.4611110626262623E-4</v>
      </c>
      <c r="AE498" s="6">
        <v>0</v>
      </c>
      <c r="AF498" s="32">
        <v>0.12555842054196412</v>
      </c>
      <c r="AG498" s="6">
        <v>0</v>
      </c>
      <c r="AH498" s="9">
        <v>3.7829469439701615</v>
      </c>
      <c r="AI498" s="6">
        <v>0</v>
      </c>
    </row>
    <row r="499" spans="1:35">
      <c r="A499" s="1" t="s">
        <v>28</v>
      </c>
      <c r="B499" s="1" t="s">
        <v>66</v>
      </c>
      <c r="C499" s="1" t="s">
        <v>67</v>
      </c>
      <c r="D499" s="10">
        <v>0.30902777777777779</v>
      </c>
      <c r="E499" s="3">
        <f t="shared" si="64"/>
        <v>-169.99933333333334</v>
      </c>
      <c r="F499" s="3">
        <f t="shared" si="65"/>
        <v>-25.000333333333334</v>
      </c>
      <c r="G499" s="1">
        <v>5609</v>
      </c>
      <c r="H499" s="11">
        <v>3202.5435560000001</v>
      </c>
      <c r="I499" s="1">
        <v>0</v>
      </c>
      <c r="J499" s="14">
        <v>1.39381</v>
      </c>
      <c r="K499" s="6">
        <v>0</v>
      </c>
      <c r="L499" s="18">
        <v>34.687043990330807</v>
      </c>
      <c r="M499" s="6">
        <v>0</v>
      </c>
      <c r="N499" s="7">
        <v>27.766723155779118</v>
      </c>
      <c r="O499" s="6">
        <v>0</v>
      </c>
      <c r="P499" s="27">
        <v>3.7076332811470012</v>
      </c>
      <c r="Q499" s="6">
        <v>0</v>
      </c>
      <c r="R499" s="48">
        <v>181.49844430879995</v>
      </c>
      <c r="S499" s="6">
        <v>0</v>
      </c>
      <c r="T499" s="5">
        <v>37.161375117059904</v>
      </c>
      <c r="U499" s="6">
        <v>0</v>
      </c>
      <c r="V499" s="9">
        <v>0</v>
      </c>
      <c r="W499" s="6">
        <v>0</v>
      </c>
      <c r="X499" s="23">
        <v>130.49825877129695</v>
      </c>
      <c r="Y499" s="6">
        <v>0</v>
      </c>
      <c r="Z499" s="27">
        <v>2.4874958244937293</v>
      </c>
      <c r="AA499" s="6">
        <v>0</v>
      </c>
      <c r="AB499" s="51"/>
      <c r="AC499" s="6"/>
      <c r="AD499" s="34"/>
      <c r="AE499" s="6"/>
      <c r="AG499" s="6"/>
      <c r="AI499" s="6"/>
    </row>
    <row r="500" spans="1:35">
      <c r="A500" s="1" t="s">
        <v>28</v>
      </c>
      <c r="B500" s="1" t="s">
        <v>66</v>
      </c>
      <c r="C500" s="1" t="s">
        <v>67</v>
      </c>
      <c r="D500" s="10">
        <v>0.30902777777777779</v>
      </c>
      <c r="E500" s="3">
        <f t="shared" si="64"/>
        <v>-169.99933333333334</v>
      </c>
      <c r="F500" s="3">
        <f t="shared" si="65"/>
        <v>-25.000333333333334</v>
      </c>
      <c r="G500" s="1">
        <v>5609</v>
      </c>
      <c r="H500" s="11">
        <v>3448.9275029999999</v>
      </c>
      <c r="I500" s="1">
        <v>0</v>
      </c>
      <c r="J500" s="14">
        <v>1.2687600000000001</v>
      </c>
      <c r="K500" s="6">
        <v>0</v>
      </c>
      <c r="L500" s="18">
        <v>34.706900029246739</v>
      </c>
      <c r="M500" s="6">
        <v>0</v>
      </c>
      <c r="N500" s="7">
        <v>27.791520822496295</v>
      </c>
      <c r="O500" s="6">
        <v>0</v>
      </c>
      <c r="P500" s="27">
        <v>4.168917518127885</v>
      </c>
      <c r="Q500" s="6">
        <v>0</v>
      </c>
      <c r="R500" s="48">
        <v>161.98325117424966</v>
      </c>
      <c r="S500" s="6">
        <v>0</v>
      </c>
      <c r="T500" s="5">
        <v>35.23360733299404</v>
      </c>
      <c r="U500" s="6">
        <v>0</v>
      </c>
      <c r="V500" s="9">
        <v>0</v>
      </c>
      <c r="W500" s="6">
        <v>0</v>
      </c>
      <c r="X500" s="23">
        <v>118.00611488608416</v>
      </c>
      <c r="Y500" s="6">
        <v>0</v>
      </c>
      <c r="Z500" s="27">
        <v>2.3683092061615949</v>
      </c>
      <c r="AA500" s="6">
        <v>0</v>
      </c>
      <c r="AB500" s="51"/>
      <c r="AC500" s="6"/>
      <c r="AD500" s="34">
        <v>7.0541798033670056E-4</v>
      </c>
      <c r="AE500" s="6">
        <v>0</v>
      </c>
      <c r="AF500" s="32">
        <v>0.14237524603229609</v>
      </c>
      <c r="AG500" s="6">
        <v>0</v>
      </c>
      <c r="AH500" s="9">
        <v>6.7616297182441922</v>
      </c>
      <c r="AI500" s="6">
        <v>0</v>
      </c>
    </row>
    <row r="501" spans="1:35">
      <c r="A501" s="1" t="s">
        <v>28</v>
      </c>
      <c r="B501" s="1" t="s">
        <v>66</v>
      </c>
      <c r="C501" s="1" t="s">
        <v>67</v>
      </c>
      <c r="D501" s="10">
        <v>0.30902777777777779</v>
      </c>
      <c r="E501" s="3">
        <f t="shared" si="64"/>
        <v>-169.99933333333334</v>
      </c>
      <c r="F501" s="3">
        <f t="shared" si="65"/>
        <v>-25.000333333333334</v>
      </c>
      <c r="G501" s="1">
        <v>5609</v>
      </c>
      <c r="H501" s="11">
        <v>3693.334198</v>
      </c>
      <c r="I501" s="1">
        <v>0</v>
      </c>
      <c r="J501" s="14">
        <v>1.1277999999999999</v>
      </c>
      <c r="K501" s="6">
        <v>0</v>
      </c>
      <c r="L501" s="18">
        <v>34.718348702698769</v>
      </c>
      <c r="M501" s="6">
        <v>0</v>
      </c>
      <c r="N501" s="7">
        <v>27.810457371579787</v>
      </c>
      <c r="O501" s="6">
        <v>0</v>
      </c>
      <c r="P501" s="27">
        <v>4.4383291364535271</v>
      </c>
      <c r="Q501" s="6">
        <v>0</v>
      </c>
      <c r="R501" s="48">
        <v>151.20400405551737</v>
      </c>
      <c r="S501" s="6">
        <v>0</v>
      </c>
      <c r="T501" s="5">
        <v>34.9782930084165</v>
      </c>
      <c r="U501" s="6">
        <v>0</v>
      </c>
      <c r="V501" s="9">
        <v>0</v>
      </c>
      <c r="W501" s="6">
        <v>0</v>
      </c>
      <c r="X501" s="23">
        <v>113.48278410703287</v>
      </c>
      <c r="Y501" s="6">
        <v>0</v>
      </c>
      <c r="Z501" s="27">
        <v>2.279245726888572</v>
      </c>
      <c r="AA501" s="6">
        <v>0</v>
      </c>
      <c r="AB501" s="51"/>
      <c r="AC501" s="6"/>
      <c r="AD501" s="34"/>
      <c r="AE501" s="6"/>
      <c r="AG501" s="6"/>
      <c r="AI501" s="6"/>
    </row>
    <row r="502" spans="1:35">
      <c r="A502" s="1" t="s">
        <v>28</v>
      </c>
      <c r="B502" s="1" t="s">
        <v>66</v>
      </c>
      <c r="C502" s="1" t="s">
        <v>67</v>
      </c>
      <c r="D502" s="10">
        <v>0.30902777777777779</v>
      </c>
      <c r="E502" s="3">
        <f t="shared" si="64"/>
        <v>-169.99933333333334</v>
      </c>
      <c r="F502" s="3">
        <f t="shared" si="65"/>
        <v>-25.000333333333334</v>
      </c>
      <c r="G502" s="1">
        <v>5609</v>
      </c>
      <c r="H502" s="11">
        <v>3937.1348360000002</v>
      </c>
      <c r="I502" s="1">
        <v>0</v>
      </c>
      <c r="J502" s="14">
        <v>0.96603399999999995</v>
      </c>
      <c r="K502" s="6">
        <v>0</v>
      </c>
      <c r="L502" s="18">
        <v>34.722366541332178</v>
      </c>
      <c r="M502" s="6">
        <v>0</v>
      </c>
      <c r="N502" s="7">
        <v>27.82454368020376</v>
      </c>
      <c r="O502" s="6">
        <v>0</v>
      </c>
      <c r="P502" s="27">
        <v>4.6163728576137126</v>
      </c>
      <c r="Q502" s="6">
        <v>0</v>
      </c>
      <c r="R502" s="48">
        <v>144.71936294506352</v>
      </c>
      <c r="S502" s="6">
        <v>0</v>
      </c>
      <c r="T502" s="5">
        <v>34.584200603252597</v>
      </c>
      <c r="U502" s="6">
        <v>0</v>
      </c>
      <c r="V502" s="9">
        <v>0</v>
      </c>
      <c r="W502" s="6">
        <v>0</v>
      </c>
      <c r="X502" s="23">
        <v>114.4163485771092</v>
      </c>
      <c r="Y502" s="6">
        <v>0</v>
      </c>
      <c r="Z502" s="27">
        <v>2.260674812947129</v>
      </c>
      <c r="AA502" s="6">
        <v>0</v>
      </c>
      <c r="AB502" s="51"/>
      <c r="AC502" s="6"/>
      <c r="AD502" s="34">
        <v>7.661934281481482E-4</v>
      </c>
      <c r="AE502" s="6">
        <v>0</v>
      </c>
      <c r="AF502" s="32">
        <v>0.15081069547439188</v>
      </c>
      <c r="AG502" s="6">
        <v>0</v>
      </c>
      <c r="AH502" s="9">
        <v>8.3261042487036843</v>
      </c>
      <c r="AI502" s="6">
        <v>0</v>
      </c>
    </row>
    <row r="503" spans="1:35">
      <c r="A503" s="1" t="s">
        <v>28</v>
      </c>
      <c r="B503" s="1" t="s">
        <v>66</v>
      </c>
      <c r="C503" s="1" t="s">
        <v>67</v>
      </c>
      <c r="D503" s="10">
        <v>0.30902777777777779</v>
      </c>
      <c r="E503" s="3">
        <f t="shared" si="64"/>
        <v>-169.99933333333334</v>
      </c>
      <c r="F503" s="3">
        <f t="shared" si="65"/>
        <v>-25.000333333333334</v>
      </c>
      <c r="G503" s="1">
        <v>5609</v>
      </c>
      <c r="H503" s="11">
        <v>4180.4766559999998</v>
      </c>
      <c r="I503" s="1">
        <v>0</v>
      </c>
      <c r="J503" s="14">
        <v>0.81846200000000002</v>
      </c>
      <c r="K503" s="6">
        <v>0</v>
      </c>
      <c r="L503" s="18">
        <v>34.720126498659141</v>
      </c>
      <c r="M503" s="6">
        <v>0</v>
      </c>
      <c r="N503" s="7">
        <v>27.832344178729954</v>
      </c>
      <c r="O503" s="6">
        <v>0</v>
      </c>
      <c r="P503" s="27">
        <v>4.657054152933422</v>
      </c>
      <c r="Q503" s="6">
        <v>0</v>
      </c>
      <c r="R503" s="48">
        <v>144.26204392768454</v>
      </c>
      <c r="S503" s="6">
        <v>0</v>
      </c>
      <c r="T503" s="5">
        <v>34.518489098276788</v>
      </c>
      <c r="U503" s="6">
        <v>0</v>
      </c>
      <c r="V503" s="9">
        <v>0</v>
      </c>
      <c r="W503" s="6">
        <v>0</v>
      </c>
      <c r="X503" s="23">
        <v>118.05167174789104</v>
      </c>
      <c r="Y503" s="6">
        <v>0</v>
      </c>
      <c r="Z503" s="27">
        <v>2.2672982964385717</v>
      </c>
      <c r="AA503" s="6">
        <v>0</v>
      </c>
      <c r="AB503" s="51"/>
      <c r="AC503" s="6"/>
      <c r="AD503" s="34"/>
      <c r="AE503" s="6"/>
      <c r="AG503" s="6"/>
      <c r="AI503" s="6"/>
    </row>
    <row r="504" spans="1:35">
      <c r="A504" s="1" t="s">
        <v>28</v>
      </c>
      <c r="B504" s="1" t="s">
        <v>66</v>
      </c>
      <c r="C504" s="1" t="s">
        <v>67</v>
      </c>
      <c r="D504" s="10">
        <v>0.30902777777777779</v>
      </c>
      <c r="E504" s="3">
        <f t="shared" si="64"/>
        <v>-169.99933333333334</v>
      </c>
      <c r="F504" s="3">
        <f t="shared" si="65"/>
        <v>-25.000333333333334</v>
      </c>
      <c r="G504" s="1">
        <v>5609</v>
      </c>
      <c r="H504" s="11">
        <v>4424.0668169999999</v>
      </c>
      <c r="I504" s="1">
        <v>0</v>
      </c>
      <c r="J504" s="14">
        <v>0.72175</v>
      </c>
      <c r="K504" s="6">
        <v>0</v>
      </c>
      <c r="L504" s="18">
        <v>34.71358427797238</v>
      </c>
      <c r="M504" s="6">
        <v>0</v>
      </c>
      <c r="N504" s="7">
        <v>27.833213512716611</v>
      </c>
      <c r="O504" s="6">
        <v>0</v>
      </c>
      <c r="P504" s="27">
        <v>4.7571883239947272</v>
      </c>
      <c r="Q504" s="6">
        <v>0</v>
      </c>
      <c r="R504" s="48">
        <v>140.69941610427773</v>
      </c>
      <c r="S504" s="6">
        <v>0</v>
      </c>
      <c r="T504" s="5">
        <v>34.447936313822886</v>
      </c>
      <c r="U504" s="6">
        <v>0</v>
      </c>
      <c r="V504" s="9">
        <v>0</v>
      </c>
      <c r="W504" s="6">
        <v>0</v>
      </c>
      <c r="X504" s="23">
        <v>119.81873219281739</v>
      </c>
      <c r="Y504" s="6">
        <v>0</v>
      </c>
      <c r="Z504" s="27">
        <v>2.273928844934602</v>
      </c>
      <c r="AA504" s="6">
        <v>0</v>
      </c>
      <c r="AB504" s="51"/>
      <c r="AC504" s="6"/>
      <c r="AD504" s="34">
        <v>2.5688460584511784E-3</v>
      </c>
      <c r="AE504" s="6">
        <v>0</v>
      </c>
      <c r="AF504" s="32">
        <v>0.12447695266477236</v>
      </c>
      <c r="AG504" s="6">
        <v>0</v>
      </c>
      <c r="AH504" s="9">
        <v>5.1204234669447253</v>
      </c>
      <c r="AI504" s="6">
        <v>0</v>
      </c>
    </row>
    <row r="505" spans="1:35">
      <c r="A505" s="1" t="s">
        <v>28</v>
      </c>
      <c r="B505" s="1" t="s">
        <v>66</v>
      </c>
      <c r="C505" s="1" t="s">
        <v>67</v>
      </c>
      <c r="D505" s="10">
        <v>0.30902777777777779</v>
      </c>
      <c r="E505" s="3">
        <f t="shared" si="64"/>
        <v>-169.99933333333334</v>
      </c>
      <c r="F505" s="3">
        <f t="shared" si="65"/>
        <v>-25.000333333333334</v>
      </c>
      <c r="G505" s="1">
        <v>5609</v>
      </c>
      <c r="H505" s="11">
        <v>4666.7583629999999</v>
      </c>
      <c r="I505" s="1">
        <v>0</v>
      </c>
      <c r="J505" s="14">
        <v>0.66418299999999997</v>
      </c>
      <c r="K505" s="6">
        <v>0</v>
      </c>
      <c r="L505" s="18">
        <v>34.705477873985075</v>
      </c>
      <c r="M505" s="6">
        <v>0</v>
      </c>
      <c r="N505" s="7">
        <v>27.830277969917006</v>
      </c>
      <c r="O505" s="6">
        <v>0</v>
      </c>
      <c r="P505" s="27">
        <v>4.7621336025049459</v>
      </c>
      <c r="Q505" s="6">
        <v>0</v>
      </c>
      <c r="R505" s="48">
        <v>141.03095825243579</v>
      </c>
      <c r="S505" s="6">
        <v>0</v>
      </c>
      <c r="T505" s="5">
        <v>34.532598039414594</v>
      </c>
      <c r="U505" s="6">
        <v>0</v>
      </c>
      <c r="V505" s="9">
        <v>0</v>
      </c>
      <c r="W505" s="6">
        <v>0</v>
      </c>
      <c r="X505" s="23">
        <v>121.19206475619075</v>
      </c>
      <c r="Y505" s="6">
        <v>0</v>
      </c>
      <c r="Z505" s="27">
        <v>2.2805608238896742</v>
      </c>
      <c r="AA505" s="6">
        <v>0</v>
      </c>
      <c r="AB505" s="51"/>
      <c r="AC505" s="6"/>
      <c r="AD505" s="34"/>
      <c r="AE505" s="6"/>
      <c r="AG505" s="6"/>
      <c r="AI505" s="6"/>
    </row>
    <row r="506" spans="1:35">
      <c r="A506" s="1" t="s">
        <v>28</v>
      </c>
      <c r="B506" s="1" t="s">
        <v>66</v>
      </c>
      <c r="C506" s="1" t="s">
        <v>67</v>
      </c>
      <c r="D506" s="10">
        <v>0.30902777777777779</v>
      </c>
      <c r="E506" s="3">
        <f t="shared" si="64"/>
        <v>-169.99933333333334</v>
      </c>
      <c r="F506" s="3">
        <f t="shared" si="65"/>
        <v>-25.000333333333334</v>
      </c>
      <c r="G506" s="1">
        <v>5609</v>
      </c>
      <c r="H506" s="11">
        <v>4910.5664530000004</v>
      </c>
      <c r="I506" s="1">
        <v>0</v>
      </c>
      <c r="J506" s="14">
        <v>0.63364500000000001</v>
      </c>
      <c r="K506" s="6">
        <v>0</v>
      </c>
      <c r="L506" s="18">
        <v>34.711450985781909</v>
      </c>
      <c r="M506" s="6">
        <v>0</v>
      </c>
      <c r="N506" s="7">
        <v>27.836976359846403</v>
      </c>
      <c r="O506" s="6">
        <v>0</v>
      </c>
      <c r="P506" s="27">
        <v>4.7698463414634151</v>
      </c>
      <c r="Q506" s="6">
        <v>0</v>
      </c>
      <c r="R506" s="48">
        <v>140.95550519412146</v>
      </c>
      <c r="S506" s="6">
        <v>0</v>
      </c>
      <c r="T506" s="5">
        <v>33.174048121295527</v>
      </c>
      <c r="U506" s="6">
        <v>0</v>
      </c>
      <c r="V506" s="9">
        <v>0</v>
      </c>
      <c r="W506" s="6">
        <v>0</v>
      </c>
      <c r="X506" s="23">
        <v>122.02812962878649</v>
      </c>
      <c r="Y506" s="6">
        <v>0</v>
      </c>
      <c r="Z506" s="27">
        <v>2.281887069124938</v>
      </c>
      <c r="AA506" s="6">
        <v>0</v>
      </c>
      <c r="AB506" s="51"/>
      <c r="AC506" s="6"/>
      <c r="AD506" s="34">
        <v>5.8048479892255911E-4</v>
      </c>
      <c r="AE506" s="6">
        <v>0</v>
      </c>
      <c r="AF506" s="32">
        <v>0.11977256739898816</v>
      </c>
      <c r="AG506" s="6">
        <v>0</v>
      </c>
      <c r="AH506" s="9">
        <v>5.1417378338447186</v>
      </c>
      <c r="AI506" s="6">
        <v>0</v>
      </c>
    </row>
    <row r="507" spans="1:35">
      <c r="A507" s="1" t="s">
        <v>28</v>
      </c>
      <c r="B507" s="1" t="s">
        <v>66</v>
      </c>
      <c r="C507" s="1" t="s">
        <v>67</v>
      </c>
      <c r="D507" s="10">
        <v>0.30902777777777779</v>
      </c>
      <c r="E507" s="3">
        <f t="shared" si="64"/>
        <v>-169.99933333333334</v>
      </c>
      <c r="F507" s="3">
        <f t="shared" si="65"/>
        <v>-25.000333333333334</v>
      </c>
      <c r="G507" s="1">
        <v>5609</v>
      </c>
      <c r="H507" s="11">
        <v>5151.9321309999996</v>
      </c>
      <c r="I507" s="1">
        <v>0</v>
      </c>
      <c r="J507" s="14">
        <v>0.61717900000000003</v>
      </c>
      <c r="K507" s="6">
        <v>0</v>
      </c>
      <c r="L507" s="18">
        <v>34.7031491139279</v>
      </c>
      <c r="M507" s="6">
        <v>0</v>
      </c>
      <c r="N507" s="7">
        <v>27.831302036921215</v>
      </c>
      <c r="O507" s="6">
        <v>0</v>
      </c>
      <c r="P507" s="27">
        <v>4.7590804795649309</v>
      </c>
      <c r="Q507" s="6">
        <v>0</v>
      </c>
      <c r="R507" s="48">
        <v>141.60899194468516</v>
      </c>
      <c r="S507" s="6">
        <v>0</v>
      </c>
      <c r="T507" s="5">
        <v>33.426656980258556</v>
      </c>
      <c r="U507" s="6">
        <v>0</v>
      </c>
      <c r="V507" s="9">
        <v>0</v>
      </c>
      <c r="W507" s="6">
        <v>0</v>
      </c>
      <c r="X507" s="23">
        <v>122.90496940050886</v>
      </c>
      <c r="Y507" s="6">
        <v>0</v>
      </c>
      <c r="Z507" s="27">
        <v>2.2801388255358424</v>
      </c>
      <c r="AA507" s="6">
        <v>0</v>
      </c>
      <c r="AB507" s="51"/>
      <c r="AC507" s="6"/>
      <c r="AD507" s="34"/>
      <c r="AE507" s="6"/>
      <c r="AG507" s="6"/>
      <c r="AI507" s="6"/>
    </row>
    <row r="508" spans="1:35">
      <c r="A508" s="1" t="s">
        <v>28</v>
      </c>
      <c r="B508" s="1" t="s">
        <v>66</v>
      </c>
      <c r="C508" s="1" t="s">
        <v>67</v>
      </c>
      <c r="D508" s="10">
        <v>0.30902777777777779</v>
      </c>
      <c r="E508" s="3">
        <f t="shared" si="64"/>
        <v>-169.99933333333334</v>
      </c>
      <c r="F508" s="3">
        <f t="shared" si="65"/>
        <v>-25.000333333333334</v>
      </c>
      <c r="G508" s="1">
        <v>5609</v>
      </c>
      <c r="H508" s="11">
        <v>5394.5699350000004</v>
      </c>
      <c r="I508" s="1">
        <v>0</v>
      </c>
      <c r="J508" s="14"/>
      <c r="K508" s="6"/>
      <c r="L508" s="18"/>
      <c r="M508" s="6"/>
      <c r="N508" s="7"/>
      <c r="O508" s="6"/>
      <c r="P508" s="27">
        <v>4.7472857036914977</v>
      </c>
      <c r="Q508" s="6">
        <v>0</v>
      </c>
      <c r="R508" s="48"/>
      <c r="S508" s="6">
        <v>0</v>
      </c>
      <c r="T508" s="5">
        <v>33.402024322865785</v>
      </c>
      <c r="U508" s="6">
        <v>0</v>
      </c>
      <c r="V508" s="9">
        <v>0</v>
      </c>
      <c r="W508" s="6">
        <v>0</v>
      </c>
      <c r="X508" s="23">
        <v>123.14463863723404</v>
      </c>
      <c r="Y508" s="6">
        <v>0</v>
      </c>
      <c r="Z508" s="27">
        <v>2.273339865409739</v>
      </c>
      <c r="AA508" s="6">
        <v>0</v>
      </c>
      <c r="AB508" s="51"/>
      <c r="AC508" s="6"/>
      <c r="AD508" s="34">
        <v>3.0028356040404043E-4</v>
      </c>
      <c r="AE508" s="6">
        <v>0</v>
      </c>
      <c r="AF508" s="32">
        <v>0.11766370503846421</v>
      </c>
      <c r="AG508" s="6">
        <v>0</v>
      </c>
      <c r="AH508" s="9">
        <v>6.0305469335744295</v>
      </c>
      <c r="AI508" s="6">
        <v>0</v>
      </c>
    </row>
    <row r="509" spans="1:35">
      <c r="A509" s="1" t="s">
        <v>28</v>
      </c>
      <c r="B509" s="1" t="s">
        <v>66</v>
      </c>
      <c r="C509" s="1" t="s">
        <v>67</v>
      </c>
      <c r="D509" s="10">
        <v>0.30902777777777779</v>
      </c>
      <c r="E509" s="3">
        <f t="shared" si="64"/>
        <v>-169.99933333333334</v>
      </c>
      <c r="F509" s="3">
        <f t="shared" si="65"/>
        <v>-25.000333333333334</v>
      </c>
      <c r="G509" s="1">
        <v>5609</v>
      </c>
      <c r="H509" s="11">
        <v>5594.1635040000001</v>
      </c>
      <c r="I509" s="1">
        <v>0</v>
      </c>
      <c r="J509" s="14">
        <v>0.60908200000000001</v>
      </c>
      <c r="K509" s="6">
        <v>0</v>
      </c>
      <c r="L509" s="18">
        <v>34.710295460857758</v>
      </c>
      <c r="M509" s="6">
        <v>0</v>
      </c>
      <c r="N509" s="7">
        <v>27.837555101336875</v>
      </c>
      <c r="O509" s="6">
        <v>0</v>
      </c>
      <c r="P509" s="27">
        <v>4.734150939353988</v>
      </c>
      <c r="Q509" s="6">
        <v>0</v>
      </c>
      <c r="R509" s="48">
        <v>142.77992956150433</v>
      </c>
      <c r="S509" s="6">
        <v>0</v>
      </c>
      <c r="T509" s="5">
        <v>33.376942035624431</v>
      </c>
      <c r="U509" s="6">
        <v>0</v>
      </c>
      <c r="V509" s="9">
        <v>0</v>
      </c>
      <c r="W509" s="6">
        <v>0</v>
      </c>
      <c r="X509" s="23">
        <v>123.18843690862028</v>
      </c>
      <c r="Y509" s="6">
        <v>0</v>
      </c>
      <c r="Z509" s="27">
        <v>2.271593842343461</v>
      </c>
      <c r="AA509" s="6">
        <v>0</v>
      </c>
      <c r="AB509" s="51"/>
      <c r="AC509" s="6"/>
      <c r="AD509" s="34">
        <v>8.4250625131313136E-4</v>
      </c>
      <c r="AE509" s="6">
        <v>0</v>
      </c>
      <c r="AF509" s="32">
        <v>0.10511867766303973</v>
      </c>
      <c r="AG509" s="6">
        <v>0</v>
      </c>
      <c r="AH509" s="9">
        <v>5.0330345626547537</v>
      </c>
      <c r="AI509" s="6">
        <v>0</v>
      </c>
    </row>
    <row r="510" spans="1:35">
      <c r="A510" s="1" t="s">
        <v>28</v>
      </c>
      <c r="B510" s="1" t="s">
        <v>68</v>
      </c>
      <c r="C510" s="1" t="s">
        <v>69</v>
      </c>
      <c r="D510" s="10">
        <v>0.77013888888888893</v>
      </c>
      <c r="E510" s="3">
        <f>-(169+59.98/60)</f>
        <v>-169.99966666666666</v>
      </c>
      <c r="F510" s="3">
        <f>-(19+59.96/60)</f>
        <v>-19.999333333333333</v>
      </c>
      <c r="G510" s="1">
        <v>5252</v>
      </c>
      <c r="H510" s="11">
        <v>0</v>
      </c>
      <c r="I510" s="1">
        <v>0</v>
      </c>
      <c r="J510" s="5">
        <v>28.6</v>
      </c>
      <c r="K510" s="6">
        <v>0</v>
      </c>
      <c r="L510" s="18">
        <v>35.132469388442587</v>
      </c>
      <c r="M510" s="6">
        <v>0</v>
      </c>
      <c r="N510" s="7">
        <v>22.298994011312516</v>
      </c>
      <c r="O510" s="6">
        <v>0</v>
      </c>
      <c r="P510" s="27">
        <v>4.4901042512125109</v>
      </c>
      <c r="Q510" s="6">
        <v>0</v>
      </c>
      <c r="R510" s="48">
        <v>-1.8516404464004097</v>
      </c>
      <c r="S510" s="6">
        <v>0</v>
      </c>
      <c r="T510" s="5">
        <v>0</v>
      </c>
      <c r="U510" s="6">
        <v>0</v>
      </c>
      <c r="V510" s="9">
        <v>0</v>
      </c>
      <c r="W510" s="6">
        <v>0</v>
      </c>
      <c r="X510" s="23">
        <v>0</v>
      </c>
      <c r="Y510" s="6">
        <v>0</v>
      </c>
      <c r="Z510" s="27">
        <v>9.045643353546437E-2</v>
      </c>
      <c r="AA510" s="6">
        <v>0</v>
      </c>
      <c r="AB510" s="30">
        <v>9.4E-2</v>
      </c>
      <c r="AC510" s="6">
        <v>0</v>
      </c>
      <c r="AD510" s="34">
        <v>0.42938978104462822</v>
      </c>
      <c r="AE510" s="6">
        <v>0</v>
      </c>
      <c r="AF510" s="32">
        <v>6.8810663372224798</v>
      </c>
      <c r="AG510" s="6">
        <v>0</v>
      </c>
      <c r="AH510" s="9">
        <v>76.176162240271054</v>
      </c>
      <c r="AI510" s="6">
        <v>0</v>
      </c>
    </row>
    <row r="511" spans="1:35">
      <c r="A511" s="1" t="s">
        <v>28</v>
      </c>
      <c r="B511" s="1" t="s">
        <v>68</v>
      </c>
      <c r="C511" s="1" t="s">
        <v>69</v>
      </c>
      <c r="D511" s="10">
        <v>0.77013888888888893</v>
      </c>
      <c r="E511" s="3">
        <f t="shared" ref="E511:E517" si="66">-(169+59.98/60)</f>
        <v>-169.99966666666666</v>
      </c>
      <c r="F511" s="3">
        <f t="shared" ref="F511:F517" si="67">-(19+59.96/60)</f>
        <v>-19.999333333333333</v>
      </c>
      <c r="G511" s="1">
        <v>5252</v>
      </c>
      <c r="H511" s="11">
        <v>10.51411899</v>
      </c>
      <c r="I511" s="1">
        <v>0</v>
      </c>
      <c r="J511" s="14">
        <v>28.525500000000001</v>
      </c>
      <c r="K511" s="6">
        <v>0</v>
      </c>
      <c r="L511" s="18">
        <v>35.131008957790065</v>
      </c>
      <c r="M511" s="6">
        <v>0</v>
      </c>
      <c r="N511" s="7">
        <v>22.322560250040397</v>
      </c>
      <c r="O511" s="6">
        <v>0</v>
      </c>
      <c r="P511" s="27">
        <v>4.5536827674948039</v>
      </c>
      <c r="Q511" s="6">
        <v>0</v>
      </c>
      <c r="R511" s="48">
        <v>-4.44848976312079</v>
      </c>
      <c r="S511" s="6">
        <v>0</v>
      </c>
      <c r="T511" s="5">
        <v>0</v>
      </c>
      <c r="U511" s="6">
        <v>0</v>
      </c>
      <c r="V511" s="9">
        <v>0</v>
      </c>
      <c r="W511" s="6">
        <v>0</v>
      </c>
      <c r="X511" s="23">
        <v>0</v>
      </c>
      <c r="Y511" s="6">
        <v>0</v>
      </c>
      <c r="Z511" s="27">
        <v>9.5481502436830207E-2</v>
      </c>
      <c r="AA511" s="6">
        <v>0</v>
      </c>
      <c r="AB511" s="30">
        <v>0.09</v>
      </c>
      <c r="AC511" s="6">
        <v>0</v>
      </c>
      <c r="AD511" s="34">
        <v>0.41129286091856759</v>
      </c>
      <c r="AE511" s="6">
        <v>0</v>
      </c>
      <c r="AF511" s="32">
        <v>6.9837160129135141</v>
      </c>
      <c r="AG511" s="6">
        <v>0</v>
      </c>
      <c r="AH511" s="9">
        <v>72.582859135980868</v>
      </c>
      <c r="AI511" s="6">
        <v>0</v>
      </c>
    </row>
    <row r="512" spans="1:35">
      <c r="A512" s="1" t="s">
        <v>28</v>
      </c>
      <c r="B512" s="1" t="s">
        <v>68</v>
      </c>
      <c r="C512" s="1" t="s">
        <v>69</v>
      </c>
      <c r="D512" s="10">
        <v>0.77013888888888893</v>
      </c>
      <c r="E512" s="3">
        <f t="shared" si="66"/>
        <v>-169.99966666666666</v>
      </c>
      <c r="F512" s="3">
        <f t="shared" si="67"/>
        <v>-19.999333333333333</v>
      </c>
      <c r="G512" s="1">
        <v>5252</v>
      </c>
      <c r="H512" s="11">
        <v>20.982977859999998</v>
      </c>
      <c r="I512" s="1">
        <v>0</v>
      </c>
      <c r="J512" s="14">
        <v>28.43</v>
      </c>
      <c r="K512" s="6">
        <v>0</v>
      </c>
      <c r="L512" s="18">
        <v>35.149407503476716</v>
      </c>
      <c r="M512" s="6">
        <v>0</v>
      </c>
      <c r="N512" s="7">
        <v>22.367944114087891</v>
      </c>
      <c r="O512" s="6">
        <v>0</v>
      </c>
      <c r="P512" s="27">
        <v>4.5289046817776892</v>
      </c>
      <c r="Q512" s="6">
        <v>0</v>
      </c>
      <c r="R512" s="48">
        <v>-3.0543992781352358</v>
      </c>
      <c r="S512" s="6">
        <v>0</v>
      </c>
      <c r="T512" s="5">
        <v>0</v>
      </c>
      <c r="U512" s="6">
        <v>0</v>
      </c>
      <c r="V512" s="9">
        <v>0</v>
      </c>
      <c r="W512" s="6">
        <v>0</v>
      </c>
      <c r="X512" s="23">
        <v>0</v>
      </c>
      <c r="Y512" s="6">
        <v>0</v>
      </c>
      <c r="Z512" s="27">
        <v>9.0455828770603763E-2</v>
      </c>
      <c r="AA512" s="6">
        <v>0</v>
      </c>
      <c r="AB512" s="30">
        <v>0.121</v>
      </c>
      <c r="AC512" s="6">
        <v>0</v>
      </c>
      <c r="AD512" s="34">
        <v>0.4659980281763087</v>
      </c>
      <c r="AE512" s="6">
        <v>0</v>
      </c>
      <c r="AF512" s="32">
        <v>7.6164352652599785</v>
      </c>
      <c r="AG512" s="6">
        <v>0</v>
      </c>
      <c r="AH512" s="9">
        <v>80.299905326623147</v>
      </c>
      <c r="AI512" s="6">
        <v>0</v>
      </c>
    </row>
    <row r="513" spans="1:35">
      <c r="A513" s="1" t="s">
        <v>28</v>
      </c>
      <c r="B513" s="1" t="s">
        <v>68</v>
      </c>
      <c r="C513" s="1" t="s">
        <v>69</v>
      </c>
      <c r="D513" s="10">
        <v>0.77013888888888893</v>
      </c>
      <c r="E513" s="3">
        <f t="shared" si="66"/>
        <v>-169.99966666666666</v>
      </c>
      <c r="F513" s="3">
        <f t="shared" si="67"/>
        <v>-19.999333333333333</v>
      </c>
      <c r="G513" s="1">
        <v>5252</v>
      </c>
      <c r="H513" s="11">
        <v>31.316153249999999</v>
      </c>
      <c r="I513" s="1">
        <v>0</v>
      </c>
      <c r="J513" s="14">
        <v>28.4375</v>
      </c>
      <c r="K513" s="6">
        <v>0</v>
      </c>
      <c r="L513" s="18">
        <v>35.231016570913347</v>
      </c>
      <c r="M513" s="6">
        <v>0</v>
      </c>
      <c r="N513" s="7">
        <v>22.426805250347002</v>
      </c>
      <c r="O513" s="6">
        <v>0</v>
      </c>
      <c r="P513" s="27">
        <v>4.5066888547956054</v>
      </c>
      <c r="Q513" s="6">
        <v>0</v>
      </c>
      <c r="R513" s="48">
        <v>-2.177101856557897</v>
      </c>
      <c r="S513" s="6">
        <v>0</v>
      </c>
      <c r="T513" s="5">
        <v>0</v>
      </c>
      <c r="U513" s="6">
        <v>0</v>
      </c>
      <c r="V513" s="9">
        <v>0</v>
      </c>
      <c r="W513" s="6">
        <v>0</v>
      </c>
      <c r="X513" s="23">
        <v>0</v>
      </c>
      <c r="Y513" s="6">
        <v>0</v>
      </c>
      <c r="Z513" s="27">
        <v>0.10050599448983769</v>
      </c>
      <c r="AA513" s="6">
        <v>0</v>
      </c>
      <c r="AB513" s="30">
        <v>8.3000000000000004E-2</v>
      </c>
      <c r="AC513" s="6">
        <v>0</v>
      </c>
      <c r="AD513" s="34">
        <v>0.47579781690578515</v>
      </c>
      <c r="AE513" s="6">
        <v>0</v>
      </c>
      <c r="AF513" s="32">
        <v>7.8271928768865378</v>
      </c>
      <c r="AG513" s="6">
        <v>0</v>
      </c>
      <c r="AH513" s="9">
        <v>75.869674622552196</v>
      </c>
      <c r="AI513" s="6">
        <v>0</v>
      </c>
    </row>
    <row r="514" spans="1:35">
      <c r="A514" s="1" t="s">
        <v>28</v>
      </c>
      <c r="B514" s="1" t="s">
        <v>68</v>
      </c>
      <c r="C514" s="1" t="s">
        <v>69</v>
      </c>
      <c r="D514" s="10">
        <v>0.77013888888888893</v>
      </c>
      <c r="E514" s="3">
        <f t="shared" si="66"/>
        <v>-169.99966666666666</v>
      </c>
      <c r="F514" s="3">
        <f t="shared" si="67"/>
        <v>-19.999333333333333</v>
      </c>
      <c r="G514" s="1">
        <v>5252</v>
      </c>
      <c r="H514" s="11">
        <v>51.915361150000003</v>
      </c>
      <c r="I514" s="1">
        <v>0</v>
      </c>
      <c r="J514" s="14">
        <v>26.6951</v>
      </c>
      <c r="K514" s="6">
        <v>0</v>
      </c>
      <c r="L514" s="18">
        <v>35.418555070972289</v>
      </c>
      <c r="M514" s="6">
        <v>0</v>
      </c>
      <c r="N514" s="7">
        <v>23.132282557076792</v>
      </c>
      <c r="O514" s="6">
        <v>0</v>
      </c>
      <c r="P514" s="27">
        <v>4.8482326536672264</v>
      </c>
      <c r="Q514" s="6">
        <v>0</v>
      </c>
      <c r="R514" s="48">
        <v>-11.859730885075635</v>
      </c>
      <c r="S514" s="6">
        <v>0</v>
      </c>
      <c r="T514" s="5">
        <v>0</v>
      </c>
      <c r="U514" s="6">
        <v>0</v>
      </c>
      <c r="V514" s="9">
        <v>0</v>
      </c>
      <c r="W514" s="6">
        <v>0</v>
      </c>
      <c r="X514" s="23">
        <v>0</v>
      </c>
      <c r="Y514" s="6">
        <v>0</v>
      </c>
      <c r="Z514" s="27">
        <v>7.5446255013208424E-2</v>
      </c>
      <c r="AA514" s="6">
        <v>0</v>
      </c>
      <c r="AB514" s="30">
        <v>0.127</v>
      </c>
      <c r="AC514" s="6">
        <v>0</v>
      </c>
      <c r="AD514" s="34">
        <v>0.50973473087603305</v>
      </c>
      <c r="AE514" s="6">
        <v>0</v>
      </c>
      <c r="AF514" s="32">
        <v>10.688585458573918</v>
      </c>
      <c r="AG514" s="6">
        <v>0</v>
      </c>
      <c r="AH514" s="9">
        <v>132.27446808510635</v>
      </c>
      <c r="AI514" s="6">
        <v>0</v>
      </c>
    </row>
    <row r="515" spans="1:35">
      <c r="A515" s="1" t="s">
        <v>28</v>
      </c>
      <c r="B515" s="1" t="s">
        <v>68</v>
      </c>
      <c r="C515" s="1" t="s">
        <v>69</v>
      </c>
      <c r="D515" s="10">
        <v>0.77013888888888893</v>
      </c>
      <c r="E515" s="3">
        <f t="shared" si="66"/>
        <v>-169.99966666666666</v>
      </c>
      <c r="F515" s="3">
        <f t="shared" si="67"/>
        <v>-19.999333333333333</v>
      </c>
      <c r="G515" s="1">
        <v>5252</v>
      </c>
      <c r="H515" s="11">
        <v>75.774268939999999</v>
      </c>
      <c r="I515" s="1">
        <v>0</v>
      </c>
      <c r="J515" s="14">
        <v>25.86</v>
      </c>
      <c r="K515" s="6">
        <v>0</v>
      </c>
      <c r="L515" s="18">
        <v>35.557761796867453</v>
      </c>
      <c r="M515" s="6">
        <v>0</v>
      </c>
      <c r="N515" s="7">
        <v>23.499817945630298</v>
      </c>
      <c r="O515" s="6">
        <v>0</v>
      </c>
      <c r="P515" s="27">
        <v>4.6162844204691673</v>
      </c>
      <c r="Q515" s="6">
        <v>0</v>
      </c>
      <c r="R515" s="48">
        <v>1.2115817852332782</v>
      </c>
      <c r="S515" s="6">
        <v>0</v>
      </c>
      <c r="T515" s="5">
        <v>0</v>
      </c>
      <c r="U515" s="6">
        <v>0</v>
      </c>
      <c r="V515" s="9">
        <v>0</v>
      </c>
      <c r="W515" s="6">
        <v>0</v>
      </c>
      <c r="X515" s="23">
        <v>0</v>
      </c>
      <c r="Y515" s="6">
        <v>0</v>
      </c>
      <c r="Z515" s="27">
        <v>0.13080737020228417</v>
      </c>
      <c r="AA515" s="6">
        <v>0</v>
      </c>
      <c r="AB515" s="30">
        <v>0.159</v>
      </c>
      <c r="AC515" s="6">
        <v>0</v>
      </c>
      <c r="AD515" s="34">
        <v>0.38421411272044081</v>
      </c>
      <c r="AE515" s="6">
        <v>0</v>
      </c>
      <c r="AF515" s="32">
        <v>6.9380789819194835</v>
      </c>
      <c r="AG515" s="6">
        <v>0</v>
      </c>
      <c r="AH515" s="9">
        <v>94.46778613782449</v>
      </c>
      <c r="AI515" s="6">
        <v>0</v>
      </c>
    </row>
    <row r="516" spans="1:35">
      <c r="A516" s="1" t="s">
        <v>28</v>
      </c>
      <c r="B516" s="1" t="s">
        <v>68</v>
      </c>
      <c r="C516" s="1" t="s">
        <v>69</v>
      </c>
      <c r="D516" s="10">
        <v>0.77013888888888893</v>
      </c>
      <c r="E516" s="3">
        <f t="shared" si="66"/>
        <v>-169.99966666666666</v>
      </c>
      <c r="F516" s="3">
        <f t="shared" si="67"/>
        <v>-19.999333333333333</v>
      </c>
      <c r="G516" s="1">
        <v>5252</v>
      </c>
      <c r="H516" s="11">
        <v>100.3446625</v>
      </c>
      <c r="I516" s="1">
        <v>0</v>
      </c>
      <c r="J516" s="14">
        <v>24.479399999999998</v>
      </c>
      <c r="K516" s="6">
        <v>0</v>
      </c>
      <c r="L516" s="18">
        <v>35.523309007990846</v>
      </c>
      <c r="M516" s="6">
        <v>0</v>
      </c>
      <c r="N516" s="7">
        <v>23.896139077835983</v>
      </c>
      <c r="O516" s="6">
        <v>0</v>
      </c>
      <c r="P516" s="27">
        <v>4.6103429179451645</v>
      </c>
      <c r="Q516" s="6">
        <v>0</v>
      </c>
      <c r="R516" s="48">
        <v>6.4456600950515508</v>
      </c>
      <c r="S516" s="6">
        <v>0</v>
      </c>
      <c r="T516" s="5">
        <v>0</v>
      </c>
      <c r="U516" s="6">
        <v>0</v>
      </c>
      <c r="V516" s="9">
        <v>0</v>
      </c>
      <c r="W516" s="6">
        <v>0</v>
      </c>
      <c r="X516" s="23">
        <v>0</v>
      </c>
      <c r="Y516" s="6">
        <v>0</v>
      </c>
      <c r="Z516" s="27">
        <v>0.11071124222525902</v>
      </c>
      <c r="AA516" s="6">
        <v>0</v>
      </c>
      <c r="AB516" s="30">
        <v>0.25900000000000001</v>
      </c>
      <c r="AC516" s="6">
        <v>0</v>
      </c>
      <c r="AD516" s="34">
        <v>0.17084900821377411</v>
      </c>
      <c r="AE516" s="6">
        <v>0</v>
      </c>
      <c r="AF516" s="32">
        <v>6.1451047076271621</v>
      </c>
      <c r="AG516" s="6">
        <v>0</v>
      </c>
      <c r="AH516" s="9">
        <v>92.996242961781846</v>
      </c>
      <c r="AI516" s="6">
        <v>0</v>
      </c>
    </row>
    <row r="517" spans="1:35">
      <c r="A517" s="1" t="s">
        <v>28</v>
      </c>
      <c r="B517" s="1" t="s">
        <v>68</v>
      </c>
      <c r="C517" s="1" t="s">
        <v>69</v>
      </c>
      <c r="D517" s="10">
        <v>0.77013888888888893</v>
      </c>
      <c r="E517" s="3">
        <f t="shared" si="66"/>
        <v>-169.99966666666666</v>
      </c>
      <c r="F517" s="3">
        <f t="shared" si="67"/>
        <v>-19.999333333333333</v>
      </c>
      <c r="G517" s="1">
        <v>5252</v>
      </c>
      <c r="H517" s="11">
        <v>124.8197392</v>
      </c>
      <c r="I517" s="1">
        <v>0</v>
      </c>
      <c r="J517" s="14">
        <v>23.616800000000001</v>
      </c>
      <c r="K517" s="6">
        <v>0</v>
      </c>
      <c r="L517" s="18">
        <v>35.597787763878813</v>
      </c>
      <c r="M517" s="6">
        <v>0</v>
      </c>
      <c r="N517" s="7">
        <v>24.208916174319029</v>
      </c>
      <c r="O517" s="6">
        <v>0</v>
      </c>
      <c r="P517" s="27">
        <v>4.4106607938236166</v>
      </c>
      <c r="Q517" s="6">
        <v>0</v>
      </c>
      <c r="R517" s="48">
        <v>18.460921575590135</v>
      </c>
      <c r="S517" s="6">
        <v>0</v>
      </c>
      <c r="T517" s="5">
        <v>0.34624384727567659</v>
      </c>
      <c r="U517" s="6">
        <v>0</v>
      </c>
      <c r="V517" s="9">
        <v>0.21</v>
      </c>
      <c r="W517" s="6">
        <v>0</v>
      </c>
      <c r="X517" s="23">
        <v>0</v>
      </c>
      <c r="Y517" s="6">
        <v>0</v>
      </c>
      <c r="Z517" s="27">
        <v>0.16610915657195735</v>
      </c>
      <c r="AA517" s="6">
        <v>0</v>
      </c>
      <c r="AB517" s="30">
        <v>0.188</v>
      </c>
      <c r="AC517" s="6">
        <v>0</v>
      </c>
      <c r="AD517" s="34">
        <v>3.7857002419834723E-2</v>
      </c>
      <c r="AE517" s="6">
        <v>0</v>
      </c>
      <c r="AF517" s="32">
        <v>4.5317897270051013</v>
      </c>
      <c r="AG517" s="6">
        <v>0</v>
      </c>
      <c r="AH517" s="9">
        <v>73.934625541880521</v>
      </c>
      <c r="AI517" s="6">
        <v>0</v>
      </c>
    </row>
    <row r="518" spans="1:35">
      <c r="A518" s="1" t="s">
        <v>28</v>
      </c>
      <c r="B518" s="1" t="s">
        <v>68</v>
      </c>
      <c r="C518" s="1" t="s">
        <v>69</v>
      </c>
      <c r="D518" s="10">
        <v>0.49791666666666662</v>
      </c>
      <c r="E518" s="3">
        <f>-(169+59.97/60)</f>
        <v>-169.99950000000001</v>
      </c>
      <c r="F518" s="3">
        <f>-(20+0.02/60)</f>
        <v>-20.000333333333334</v>
      </c>
      <c r="G518" s="1">
        <v>5250</v>
      </c>
      <c r="H518" s="11">
        <v>149.50343520000001</v>
      </c>
      <c r="I518" s="1">
        <v>0</v>
      </c>
      <c r="J518" s="14">
        <v>22.624500000000001</v>
      </c>
      <c r="K518" s="6">
        <v>0</v>
      </c>
      <c r="L518" s="18">
        <v>35.620257469752914</v>
      </c>
      <c r="M518" s="6">
        <v>0</v>
      </c>
      <c r="N518" s="7">
        <v>24.513667398270627</v>
      </c>
      <c r="O518" s="6">
        <v>0</v>
      </c>
      <c r="P518" s="27">
        <v>4.1185375631000678</v>
      </c>
      <c r="Q518" s="6">
        <v>0</v>
      </c>
      <c r="R518" s="48">
        <v>35.258702715689054</v>
      </c>
      <c r="S518" s="6">
        <v>0</v>
      </c>
      <c r="T518" s="5">
        <v>1.3499602366545922</v>
      </c>
      <c r="U518" s="6">
        <v>0</v>
      </c>
      <c r="V518" s="9">
        <v>0.06</v>
      </c>
      <c r="W518" s="6">
        <v>0</v>
      </c>
      <c r="X518" s="23">
        <v>0</v>
      </c>
      <c r="Y518" s="6">
        <v>0</v>
      </c>
      <c r="Z518" s="27">
        <v>0.19501457016803087</v>
      </c>
      <c r="AA518" s="6">
        <v>0</v>
      </c>
      <c r="AB518" s="30">
        <v>0.06</v>
      </c>
      <c r="AC518" s="6">
        <v>0</v>
      </c>
      <c r="AD518" s="34">
        <v>6.7309999701937418E-3</v>
      </c>
      <c r="AE518" s="6">
        <v>0</v>
      </c>
      <c r="AF518" s="32">
        <v>3.0632535858808034</v>
      </c>
      <c r="AG518" s="6">
        <v>0</v>
      </c>
      <c r="AH518" s="9">
        <v>66.645353530320392</v>
      </c>
      <c r="AI518" s="6">
        <v>0</v>
      </c>
    </row>
    <row r="519" spans="1:35">
      <c r="A519" s="1" t="s">
        <v>28</v>
      </c>
      <c r="B519" s="1" t="s">
        <v>68</v>
      </c>
      <c r="C519" s="1" t="s">
        <v>69</v>
      </c>
      <c r="D519" s="10">
        <v>0.49791666666666662</v>
      </c>
      <c r="E519" s="3">
        <f t="shared" ref="E519:E529" si="68">-(169+59.97/60)</f>
        <v>-169.99950000000001</v>
      </c>
      <c r="F519" s="3">
        <f t="shared" ref="F519:F529" si="69">-(20+0.02/60)</f>
        <v>-20.000333333333334</v>
      </c>
      <c r="G519" s="1">
        <v>5250</v>
      </c>
      <c r="H519" s="11">
        <v>198.7606691</v>
      </c>
      <c r="I519" s="1">
        <v>0</v>
      </c>
      <c r="J519" s="14">
        <v>21.0365</v>
      </c>
      <c r="K519" s="6">
        <v>0</v>
      </c>
      <c r="L519" s="18">
        <v>35.648370006351556</v>
      </c>
      <c r="M519" s="6">
        <v>0</v>
      </c>
      <c r="N519" s="7">
        <v>24.979030028752049</v>
      </c>
      <c r="O519" s="6">
        <v>0</v>
      </c>
      <c r="P519" s="27">
        <v>4.2225456300108881</v>
      </c>
      <c r="Q519" s="6">
        <v>0</v>
      </c>
      <c r="R519" s="48">
        <v>36.903008357288911</v>
      </c>
      <c r="S519" s="6">
        <v>0</v>
      </c>
      <c r="T519" s="5">
        <v>2.5253065515898276</v>
      </c>
      <c r="U519" s="6">
        <v>0</v>
      </c>
      <c r="V519" s="9">
        <v>0.04</v>
      </c>
      <c r="W519" s="6">
        <v>0</v>
      </c>
      <c r="X519" s="23">
        <v>0</v>
      </c>
      <c r="Y519" s="6">
        <v>0</v>
      </c>
      <c r="Z519" s="27">
        <v>0.24509540973995567</v>
      </c>
      <c r="AA519" s="6">
        <v>0</v>
      </c>
      <c r="AB519" s="30">
        <v>1.4999999999999999E-2</v>
      </c>
      <c r="AC519" s="6">
        <v>0</v>
      </c>
      <c r="AD519" s="34">
        <v>7.5391098305017399E-3</v>
      </c>
      <c r="AE519" s="6">
        <v>0</v>
      </c>
      <c r="AF519" s="32">
        <v>2.371479183602637</v>
      </c>
      <c r="AG519" s="6">
        <v>0</v>
      </c>
      <c r="AH519" s="9">
        <v>35.68327728715547</v>
      </c>
      <c r="AI519" s="6">
        <v>0</v>
      </c>
    </row>
    <row r="520" spans="1:35">
      <c r="A520" s="1" t="s">
        <v>28</v>
      </c>
      <c r="B520" s="1" t="s">
        <v>68</v>
      </c>
      <c r="C520" s="1" t="s">
        <v>69</v>
      </c>
      <c r="D520" s="10">
        <v>0.49791666666666662</v>
      </c>
      <c r="E520" s="3">
        <f t="shared" si="68"/>
        <v>-169.99950000000001</v>
      </c>
      <c r="F520" s="3">
        <f t="shared" si="69"/>
        <v>-20.000333333333334</v>
      </c>
      <c r="G520" s="1">
        <v>5250</v>
      </c>
      <c r="H520" s="11">
        <v>298.17565029999997</v>
      </c>
      <c r="I520" s="1">
        <v>0</v>
      </c>
      <c r="J520" s="14">
        <v>17.605799999999999</v>
      </c>
      <c r="K520" s="6">
        <v>0</v>
      </c>
      <c r="L520" s="18">
        <v>35.460090623643893</v>
      </c>
      <c r="M520" s="6">
        <v>0</v>
      </c>
      <c r="N520" s="7">
        <v>25.722374522120845</v>
      </c>
      <c r="O520" s="6">
        <v>0</v>
      </c>
      <c r="P520" s="27">
        <v>4.1833506136791048</v>
      </c>
      <c r="Q520" s="6">
        <v>0</v>
      </c>
      <c r="R520" s="48">
        <v>53.831074001319735</v>
      </c>
      <c r="S520" s="6">
        <v>0</v>
      </c>
      <c r="T520" s="5">
        <v>5.6546305990263184</v>
      </c>
      <c r="U520" s="6">
        <v>0</v>
      </c>
      <c r="V520" s="9">
        <v>0.02</v>
      </c>
      <c r="W520" s="6">
        <v>0</v>
      </c>
      <c r="X520" s="23">
        <v>0</v>
      </c>
      <c r="Y520" s="6">
        <v>0</v>
      </c>
      <c r="Z520" s="27">
        <v>0.49033920959122407</v>
      </c>
      <c r="AA520" s="6">
        <v>0</v>
      </c>
      <c r="AB520" s="30"/>
      <c r="AC520" s="6"/>
      <c r="AD520" s="34">
        <v>4.9044486837555882E-3</v>
      </c>
      <c r="AE520" s="6">
        <v>0</v>
      </c>
      <c r="AF520" s="32">
        <v>1.222901531383394</v>
      </c>
      <c r="AG520" s="6">
        <v>0</v>
      </c>
      <c r="AH520" s="9">
        <v>17.766249439433953</v>
      </c>
      <c r="AI520" s="6">
        <v>0</v>
      </c>
    </row>
    <row r="521" spans="1:35">
      <c r="A521" s="1" t="s">
        <v>28</v>
      </c>
      <c r="B521" s="1" t="s">
        <v>68</v>
      </c>
      <c r="C521" s="1" t="s">
        <v>69</v>
      </c>
      <c r="D521" s="10">
        <v>0.49791666666666662</v>
      </c>
      <c r="E521" s="3">
        <f t="shared" si="68"/>
        <v>-169.99950000000001</v>
      </c>
      <c r="F521" s="3">
        <f t="shared" si="69"/>
        <v>-20.000333333333334</v>
      </c>
      <c r="G521" s="1">
        <v>5250</v>
      </c>
      <c r="H521" s="11">
        <v>396.91972829999997</v>
      </c>
      <c r="I521" s="1">
        <v>0</v>
      </c>
      <c r="J521" s="14">
        <v>13.417299999999999</v>
      </c>
      <c r="K521" s="6">
        <v>0</v>
      </c>
      <c r="L521" s="18">
        <v>34.988092201749417</v>
      </c>
      <c r="M521" s="6">
        <v>0</v>
      </c>
      <c r="N521" s="7">
        <v>26.29962965505274</v>
      </c>
      <c r="O521" s="6">
        <v>0</v>
      </c>
      <c r="P521" s="27">
        <v>4.1931890280114814</v>
      </c>
      <c r="Q521" s="6">
        <v>0</v>
      </c>
      <c r="R521" s="48">
        <v>75.087297786875041</v>
      </c>
      <c r="S521" s="6">
        <v>0</v>
      </c>
      <c r="T521" s="5">
        <v>12.691093444088171</v>
      </c>
      <c r="U521" s="6">
        <v>0</v>
      </c>
      <c r="V521" s="9">
        <v>0</v>
      </c>
      <c r="W521" s="6">
        <v>0</v>
      </c>
      <c r="X521" s="23">
        <v>2.3643972476018513</v>
      </c>
      <c r="Y521" s="6">
        <v>0</v>
      </c>
      <c r="Z521" s="27">
        <v>0.94093219444397092</v>
      </c>
      <c r="AA521" s="6">
        <v>0</v>
      </c>
      <c r="AB521" s="30"/>
      <c r="AC521" s="6"/>
      <c r="AD521" s="34">
        <v>9.7645308574267268E-4</v>
      </c>
      <c r="AE521" s="6">
        <v>0</v>
      </c>
      <c r="AF521" s="32">
        <v>0.78747774345175814</v>
      </c>
      <c r="AG521" s="6">
        <v>0</v>
      </c>
      <c r="AH521" s="9">
        <v>13.272909462354876</v>
      </c>
      <c r="AI521" s="6">
        <v>0</v>
      </c>
    </row>
    <row r="522" spans="1:35">
      <c r="A522" s="1" t="s">
        <v>28</v>
      </c>
      <c r="B522" s="1" t="s">
        <v>68</v>
      </c>
      <c r="C522" s="1" t="s">
        <v>69</v>
      </c>
      <c r="D522" s="10">
        <v>0.49791666666666662</v>
      </c>
      <c r="E522" s="3">
        <f t="shared" si="68"/>
        <v>-169.99950000000001</v>
      </c>
      <c r="F522" s="3">
        <f t="shared" si="69"/>
        <v>-20.000333333333334</v>
      </c>
      <c r="G522" s="1">
        <v>5250</v>
      </c>
      <c r="H522" s="11">
        <v>496.55257599999999</v>
      </c>
      <c r="I522" s="1">
        <v>0</v>
      </c>
      <c r="J522" s="14">
        <v>9.3803900000000002</v>
      </c>
      <c r="K522" s="6">
        <v>0</v>
      </c>
      <c r="L522" s="18">
        <v>34.594061857371344</v>
      </c>
      <c r="M522" s="6">
        <v>0</v>
      </c>
      <c r="N522" s="7">
        <v>26.738970175567829</v>
      </c>
      <c r="O522" s="6">
        <v>0</v>
      </c>
      <c r="P522" s="27">
        <v>4.3615240770068295</v>
      </c>
      <c r="Q522" s="6">
        <v>0</v>
      </c>
      <c r="R522" s="48">
        <v>91.996160652451067</v>
      </c>
      <c r="S522" s="6">
        <v>0</v>
      </c>
      <c r="T522" s="5">
        <v>20.95787921715862</v>
      </c>
      <c r="U522" s="6">
        <v>0</v>
      </c>
      <c r="V522" s="9">
        <v>0</v>
      </c>
      <c r="W522" s="6">
        <v>0</v>
      </c>
      <c r="X522" s="23">
        <v>6.0656625159743633</v>
      </c>
      <c r="Y522" s="6">
        <v>0</v>
      </c>
      <c r="Z522" s="27">
        <v>1.4518741076993023</v>
      </c>
      <c r="AA522" s="6">
        <v>0</v>
      </c>
      <c r="AB522" s="30"/>
      <c r="AC522" s="6"/>
      <c r="AD522" s="34">
        <v>9.7013729080973679E-4</v>
      </c>
      <c r="AE522" s="6">
        <v>0</v>
      </c>
      <c r="AF522" s="32">
        <v>0.73909732257046534</v>
      </c>
      <c r="AG522" s="6">
        <v>0</v>
      </c>
      <c r="AH522" s="9">
        <v>13.437174747122429</v>
      </c>
      <c r="AI522" s="6">
        <v>0</v>
      </c>
    </row>
    <row r="523" spans="1:35">
      <c r="A523" s="1" t="s">
        <v>28</v>
      </c>
      <c r="B523" s="1" t="s">
        <v>68</v>
      </c>
      <c r="C523" s="1" t="s">
        <v>69</v>
      </c>
      <c r="D523" s="10">
        <v>0.49791666666666662</v>
      </c>
      <c r="E523" s="3">
        <f t="shared" si="68"/>
        <v>-169.99950000000001</v>
      </c>
      <c r="F523" s="3">
        <f t="shared" si="69"/>
        <v>-20.000333333333334</v>
      </c>
      <c r="G523" s="1">
        <v>5250</v>
      </c>
      <c r="H523" s="11">
        <v>595.82330520000005</v>
      </c>
      <c r="I523" s="1">
        <v>0</v>
      </c>
      <c r="J523" s="14">
        <v>7.2542600000000004</v>
      </c>
      <c r="K523" s="6">
        <v>0</v>
      </c>
      <c r="L523" s="18">
        <v>34.413289203681401</v>
      </c>
      <c r="M523" s="6">
        <v>0</v>
      </c>
      <c r="N523" s="7">
        <v>26.921369502626703</v>
      </c>
      <c r="O523" s="6">
        <v>0</v>
      </c>
      <c r="P523" s="27">
        <v>4.8366116005146988</v>
      </c>
      <c r="Q523" s="6">
        <v>0</v>
      </c>
      <c r="R523" s="48">
        <v>85.304767106162842</v>
      </c>
      <c r="S523" s="6">
        <v>0</v>
      </c>
      <c r="T523" s="5">
        <v>25.094974243909405</v>
      </c>
      <c r="U523" s="6">
        <v>0</v>
      </c>
      <c r="V523" s="9">
        <v>0.03</v>
      </c>
      <c r="W523" s="6">
        <v>0</v>
      </c>
      <c r="X523" s="23">
        <v>8.3705382981421117</v>
      </c>
      <c r="Y523" s="6">
        <v>0</v>
      </c>
      <c r="Z523" s="27">
        <v>1.6726663438596345</v>
      </c>
      <c r="AA523" s="6">
        <v>0</v>
      </c>
      <c r="AB523" s="30"/>
      <c r="AC523" s="6"/>
      <c r="AD523" s="34">
        <v>2.669008154992548E-4</v>
      </c>
      <c r="AE523" s="6">
        <v>0</v>
      </c>
      <c r="AF523" s="32">
        <v>0.55628844652615139</v>
      </c>
      <c r="AG523" s="6">
        <v>0</v>
      </c>
      <c r="AH523" s="9">
        <v>12.555959938213165</v>
      </c>
      <c r="AI523" s="6">
        <v>0</v>
      </c>
    </row>
    <row r="524" spans="1:35">
      <c r="A524" s="1" t="s">
        <v>28</v>
      </c>
      <c r="B524" s="1" t="s">
        <v>68</v>
      </c>
      <c r="C524" s="1" t="s">
        <v>69</v>
      </c>
      <c r="D524" s="10">
        <v>0.49791666666666662</v>
      </c>
      <c r="E524" s="3">
        <f t="shared" si="68"/>
        <v>-169.99950000000001</v>
      </c>
      <c r="F524" s="3">
        <f t="shared" si="69"/>
        <v>-20.000333333333334</v>
      </c>
      <c r="G524" s="1">
        <v>5250</v>
      </c>
      <c r="H524" s="11">
        <v>793.28769929999999</v>
      </c>
      <c r="I524" s="1">
        <v>0</v>
      </c>
      <c r="J524" s="14">
        <v>5.33026</v>
      </c>
      <c r="K524" s="6">
        <v>0</v>
      </c>
      <c r="L524" s="18">
        <v>34.373594615757959</v>
      </c>
      <c r="M524" s="6">
        <v>0</v>
      </c>
      <c r="N524" s="7">
        <v>27.140104459905615</v>
      </c>
      <c r="O524" s="6">
        <v>0</v>
      </c>
      <c r="P524" s="27">
        <v>4.1782583143620702</v>
      </c>
      <c r="Q524" s="6">
        <v>0</v>
      </c>
      <c r="R524" s="48">
        <v>128.74586673567501</v>
      </c>
      <c r="S524" s="6">
        <v>0</v>
      </c>
      <c r="T524" s="5">
        <v>32.335769255094647</v>
      </c>
      <c r="U524" s="6">
        <v>0</v>
      </c>
      <c r="V524" s="9">
        <v>0</v>
      </c>
      <c r="W524" s="6">
        <v>0</v>
      </c>
      <c r="X524" s="23">
        <v>26.947482818929807</v>
      </c>
      <c r="Y524" s="6">
        <v>0</v>
      </c>
      <c r="Z524" s="27">
        <v>2.1641008095168486</v>
      </c>
      <c r="AA524" s="6">
        <v>0</v>
      </c>
      <c r="AB524" s="30"/>
      <c r="AC524" s="6"/>
      <c r="AD524" s="34">
        <v>1.8557520914058625E-4</v>
      </c>
      <c r="AE524" s="6">
        <v>0</v>
      </c>
      <c r="AF524" s="32">
        <v>0.42251936474014473</v>
      </c>
      <c r="AG524" s="6">
        <v>0</v>
      </c>
      <c r="AH524" s="9">
        <v>8.943551112298934</v>
      </c>
      <c r="AI524" s="6">
        <v>0</v>
      </c>
    </row>
    <row r="525" spans="1:35">
      <c r="A525" s="1" t="s">
        <v>28</v>
      </c>
      <c r="B525" s="1" t="s">
        <v>68</v>
      </c>
      <c r="C525" s="1" t="s">
        <v>69</v>
      </c>
      <c r="D525" s="10">
        <v>0.49791666666666662</v>
      </c>
      <c r="E525" s="3">
        <f t="shared" si="68"/>
        <v>-169.99950000000001</v>
      </c>
      <c r="F525" s="3">
        <f t="shared" si="69"/>
        <v>-20.000333333333334</v>
      </c>
      <c r="G525" s="1">
        <v>5250</v>
      </c>
      <c r="H525" s="11">
        <v>991.20881480000003</v>
      </c>
      <c r="I525" s="1">
        <v>0</v>
      </c>
      <c r="J525" s="14">
        <v>3.8738600000000001</v>
      </c>
      <c r="K525" s="6">
        <v>0</v>
      </c>
      <c r="L525" s="18">
        <v>34.434470775306494</v>
      </c>
      <c r="M525" s="6">
        <v>0</v>
      </c>
      <c r="N525" s="7">
        <v>27.349329438003224</v>
      </c>
      <c r="O525" s="6">
        <v>0</v>
      </c>
      <c r="P525" s="27">
        <v>3.758236860338513</v>
      </c>
      <c r="Q525" s="6">
        <v>0</v>
      </c>
      <c r="R525" s="48">
        <v>158.73260567610853</v>
      </c>
      <c r="S525" s="6">
        <v>0</v>
      </c>
      <c r="T525" s="5">
        <v>35.887552136451788</v>
      </c>
      <c r="U525" s="6">
        <v>0</v>
      </c>
      <c r="V525" s="9">
        <v>0</v>
      </c>
      <c r="W525" s="6">
        <v>0</v>
      </c>
      <c r="X525" s="23">
        <v>54.547578786533975</v>
      </c>
      <c r="Y525" s="6">
        <v>0</v>
      </c>
      <c r="Z525" s="27">
        <v>2.4153699261581183</v>
      </c>
      <c r="AA525" s="6">
        <v>0</v>
      </c>
      <c r="AB525" s="30"/>
      <c r="AC525" s="6"/>
      <c r="AD525" s="34">
        <v>3.9220306805762549E-4</v>
      </c>
      <c r="AE525" s="6">
        <v>0</v>
      </c>
      <c r="AF525" s="32">
        <v>0.28678352032852489</v>
      </c>
      <c r="AG525" s="6">
        <v>0</v>
      </c>
      <c r="AH525" s="9">
        <v>6.7347066218297247</v>
      </c>
      <c r="AI525" s="6">
        <v>0</v>
      </c>
    </row>
    <row r="526" spans="1:35">
      <c r="A526" s="1" t="s">
        <v>28</v>
      </c>
      <c r="B526" s="1" t="s">
        <v>68</v>
      </c>
      <c r="C526" s="1" t="s">
        <v>69</v>
      </c>
      <c r="D526" s="10">
        <v>0.49791666666666662</v>
      </c>
      <c r="E526" s="3">
        <f t="shared" si="68"/>
        <v>-169.99950000000001</v>
      </c>
      <c r="F526" s="3">
        <f t="shared" si="69"/>
        <v>-20.000333333333334</v>
      </c>
      <c r="G526" s="1">
        <v>5250</v>
      </c>
      <c r="H526" s="11">
        <v>1238.9932759999999</v>
      </c>
      <c r="I526" s="1">
        <v>0</v>
      </c>
      <c r="J526" s="14">
        <v>2.91459</v>
      </c>
      <c r="K526" s="6">
        <v>0</v>
      </c>
      <c r="L526" s="18">
        <v>34.523106808111002</v>
      </c>
      <c r="M526" s="6">
        <v>0</v>
      </c>
      <c r="N526" s="7">
        <v>27.512224088546645</v>
      </c>
      <c r="O526" s="6">
        <v>0</v>
      </c>
      <c r="P526" s="27">
        <v>3.6346397357220623</v>
      </c>
      <c r="Q526" s="6">
        <v>0</v>
      </c>
      <c r="R526" s="48">
        <v>171.93944713188438</v>
      </c>
      <c r="S526" s="6">
        <v>0</v>
      </c>
      <c r="T526" s="5">
        <v>36.788618921354548</v>
      </c>
      <c r="U526" s="6">
        <v>0</v>
      </c>
      <c r="V526" s="9">
        <v>0</v>
      </c>
      <c r="W526" s="6">
        <v>0</v>
      </c>
      <c r="X526" s="23">
        <v>80.547118941895448</v>
      </c>
      <c r="Y526" s="6">
        <v>0</v>
      </c>
      <c r="Z526" s="27">
        <v>2.5015108223155473</v>
      </c>
      <c r="AA526" s="6">
        <v>0</v>
      </c>
      <c r="AB526" s="30"/>
      <c r="AC526" s="6"/>
      <c r="AD526" s="34">
        <v>3.5508802622950819E-4</v>
      </c>
      <c r="AE526" s="6">
        <v>0</v>
      </c>
      <c r="AF526" s="32">
        <v>0.22575415632169454</v>
      </c>
      <c r="AG526" s="6">
        <v>0</v>
      </c>
      <c r="AH526" s="9">
        <v>4.7920937175901201</v>
      </c>
      <c r="AI526" s="6">
        <v>0</v>
      </c>
    </row>
    <row r="527" spans="1:35">
      <c r="A527" s="1" t="s">
        <v>28</v>
      </c>
      <c r="B527" s="1" t="s">
        <v>68</v>
      </c>
      <c r="C527" s="1" t="s">
        <v>69</v>
      </c>
      <c r="D527" s="10">
        <v>0.49791666666666662</v>
      </c>
      <c r="E527" s="3">
        <f t="shared" si="68"/>
        <v>-169.99950000000001</v>
      </c>
      <c r="F527" s="3">
        <f t="shared" si="69"/>
        <v>-20.000333333333334</v>
      </c>
      <c r="G527" s="1">
        <v>5250</v>
      </c>
      <c r="H527" s="11">
        <v>1486.1886039999999</v>
      </c>
      <c r="I527" s="1">
        <v>0</v>
      </c>
      <c r="J527" s="14">
        <v>2.48678</v>
      </c>
      <c r="K527" s="6">
        <v>0</v>
      </c>
      <c r="L527" s="18">
        <v>34.5902772659135</v>
      </c>
      <c r="M527" s="6">
        <v>0</v>
      </c>
      <c r="N527" s="7">
        <v>27.603468333572664</v>
      </c>
      <c r="O527" s="6">
        <v>0</v>
      </c>
      <c r="P527" s="27">
        <v>3.424657205780461</v>
      </c>
      <c r="Q527" s="6">
        <v>0</v>
      </c>
      <c r="R527" s="48">
        <v>184.78534191178315</v>
      </c>
      <c r="S527" s="6">
        <v>0</v>
      </c>
      <c r="T527" s="5">
        <v>37.454473569961252</v>
      </c>
      <c r="U527" s="6">
        <v>0</v>
      </c>
      <c r="V527" s="9">
        <v>0</v>
      </c>
      <c r="W527" s="6">
        <v>0</v>
      </c>
      <c r="X527" s="23">
        <v>101.36469171289045</v>
      </c>
      <c r="Y527" s="6">
        <v>0</v>
      </c>
      <c r="Z527" s="27">
        <v>2.5575697966839721</v>
      </c>
      <c r="AA527" s="6">
        <v>0</v>
      </c>
      <c r="AB527" s="30"/>
      <c r="AC527" s="6"/>
      <c r="AD527" s="34">
        <v>1.3660830521609543E-4</v>
      </c>
      <c r="AE527" s="6">
        <v>0</v>
      </c>
      <c r="AF527" s="32">
        <v>0.13551788239730977</v>
      </c>
      <c r="AG527" s="6">
        <v>0</v>
      </c>
      <c r="AH527" s="9">
        <v>5.1541665214323045</v>
      </c>
      <c r="AI527" s="6">
        <v>0</v>
      </c>
    </row>
    <row r="528" spans="1:35">
      <c r="A528" s="1" t="s">
        <v>28</v>
      </c>
      <c r="B528" s="1" t="s">
        <v>68</v>
      </c>
      <c r="C528" s="1" t="s">
        <v>69</v>
      </c>
      <c r="D528" s="10">
        <v>0.49791666666666662</v>
      </c>
      <c r="E528" s="3">
        <f t="shared" si="68"/>
        <v>-169.99950000000001</v>
      </c>
      <c r="F528" s="3">
        <f t="shared" si="69"/>
        <v>-20.000333333333334</v>
      </c>
      <c r="G528" s="1">
        <v>5250</v>
      </c>
      <c r="H528" s="11">
        <v>1732.0882879999999</v>
      </c>
      <c r="I528" s="1">
        <v>0</v>
      </c>
      <c r="J528" s="14">
        <v>2.2737699999999998</v>
      </c>
      <c r="K528" s="6">
        <v>0</v>
      </c>
      <c r="L528" s="18">
        <v>34.617392678114754</v>
      </c>
      <c r="M528" s="6">
        <v>0</v>
      </c>
      <c r="N528" s="7">
        <v>27.643038953152654</v>
      </c>
      <c r="O528" s="6">
        <v>0</v>
      </c>
      <c r="P528" s="27">
        <v>3.3464578343066416</v>
      </c>
      <c r="Q528" s="6">
        <v>0</v>
      </c>
      <c r="R528" s="48">
        <v>190.04369303329287</v>
      </c>
      <c r="S528" s="6">
        <v>0</v>
      </c>
      <c r="T528" s="5">
        <v>37.755054877173187</v>
      </c>
      <c r="U528" s="6">
        <v>0</v>
      </c>
      <c r="V528" s="9">
        <v>0.02</v>
      </c>
      <c r="W528" s="6">
        <v>0</v>
      </c>
      <c r="X528" s="23">
        <v>112.04439213142393</v>
      </c>
      <c r="Y528" s="6">
        <v>0</v>
      </c>
      <c r="Z528" s="27">
        <v>2.5785173138723794</v>
      </c>
      <c r="AA528" s="6">
        <v>0</v>
      </c>
      <c r="AB528" s="30"/>
      <c r="AC528" s="6"/>
      <c r="AD528" s="34"/>
      <c r="AE528" s="6"/>
      <c r="AG528" s="6"/>
      <c r="AI528" s="6"/>
    </row>
    <row r="529" spans="1:35">
      <c r="A529" s="1" t="s">
        <v>28</v>
      </c>
      <c r="B529" s="1" t="s">
        <v>68</v>
      </c>
      <c r="C529" s="1" t="s">
        <v>69</v>
      </c>
      <c r="D529" s="10">
        <v>0.49791666666666662</v>
      </c>
      <c r="E529" s="3">
        <f t="shared" si="68"/>
        <v>-169.99950000000001</v>
      </c>
      <c r="F529" s="3">
        <f t="shared" si="69"/>
        <v>-20.000333333333334</v>
      </c>
      <c r="G529" s="1">
        <v>5250</v>
      </c>
      <c r="H529" s="11">
        <v>1978.043768</v>
      </c>
      <c r="I529" s="1">
        <v>0</v>
      </c>
      <c r="J529" s="14">
        <v>2.0693800000000002</v>
      </c>
      <c r="K529" s="6">
        <v>0</v>
      </c>
      <c r="L529" s="18">
        <v>34.635181149230284</v>
      </c>
      <c r="M529" s="6">
        <v>0</v>
      </c>
      <c r="N529" s="7">
        <v>27.673907821216062</v>
      </c>
      <c r="O529" s="6">
        <v>0</v>
      </c>
      <c r="P529" s="27">
        <v>3.3340485994259126</v>
      </c>
      <c r="Q529" s="6">
        <v>0</v>
      </c>
      <c r="R529" s="48">
        <v>192.32797620475921</v>
      </c>
      <c r="S529" s="6">
        <v>0</v>
      </c>
      <c r="T529" s="5">
        <v>37.805421715031557</v>
      </c>
      <c r="U529" s="6">
        <v>0</v>
      </c>
      <c r="V529" s="9">
        <v>0</v>
      </c>
      <c r="W529" s="6">
        <v>0</v>
      </c>
      <c r="X529" s="23">
        <v>118.99600890976289</v>
      </c>
      <c r="Y529" s="6">
        <v>0</v>
      </c>
      <c r="Z529" s="27">
        <v>2.584414670572325</v>
      </c>
      <c r="AA529" s="6">
        <v>0</v>
      </c>
      <c r="AB529" s="30"/>
      <c r="AC529" s="6"/>
      <c r="AD529" s="34">
        <v>1.2959075529061102E-4</v>
      </c>
      <c r="AE529" s="6">
        <v>0</v>
      </c>
      <c r="AF529" s="32">
        <v>0.15829491289271608</v>
      </c>
      <c r="AG529" s="6">
        <v>0</v>
      </c>
      <c r="AH529" s="9">
        <v>4.9740827807284953</v>
      </c>
      <c r="AI529" s="6">
        <v>0</v>
      </c>
    </row>
    <row r="530" spans="1:35">
      <c r="A530" s="1" t="s">
        <v>28</v>
      </c>
      <c r="B530" s="1" t="s">
        <v>68</v>
      </c>
      <c r="C530" s="1" t="s">
        <v>69</v>
      </c>
      <c r="D530" s="10">
        <v>0.22777777777777777</v>
      </c>
      <c r="E530" s="3">
        <f>-(170+0.01/60)</f>
        <v>-170.00016666666667</v>
      </c>
      <c r="F530" s="3">
        <v>-20</v>
      </c>
      <c r="G530" s="1">
        <v>5250</v>
      </c>
      <c r="H530" s="11">
        <v>2224.6342060000002</v>
      </c>
      <c r="I530" s="1">
        <v>0</v>
      </c>
      <c r="J530" s="14">
        <v>1.9069100000000001</v>
      </c>
      <c r="K530" s="6">
        <v>0</v>
      </c>
      <c r="L530" s="18">
        <v>34.646181908811805</v>
      </c>
      <c r="M530" s="6">
        <v>0</v>
      </c>
      <c r="N530" s="7">
        <v>27.695565300547059</v>
      </c>
      <c r="O530" s="6">
        <v>0</v>
      </c>
      <c r="P530" s="27">
        <v>3.3467881322379487</v>
      </c>
      <c r="Q530" s="6">
        <v>0</v>
      </c>
      <c r="R530" s="48">
        <v>193.15312108057014</v>
      </c>
      <c r="S530" s="6">
        <v>0</v>
      </c>
      <c r="T530" s="5">
        <v>38.050924163066256</v>
      </c>
      <c r="U530" s="6">
        <v>0</v>
      </c>
      <c r="V530" s="9">
        <v>0</v>
      </c>
      <c r="W530" s="6">
        <v>0</v>
      </c>
      <c r="X530" s="23">
        <v>124.10784367150646</v>
      </c>
      <c r="Y530" s="6">
        <v>0</v>
      </c>
      <c r="Z530" s="27">
        <v>2.5852938700979076</v>
      </c>
      <c r="AA530" s="6">
        <v>0</v>
      </c>
      <c r="AB530" s="51"/>
      <c r="AC530" s="6"/>
      <c r="AD530" s="34"/>
      <c r="AE530" s="6"/>
      <c r="AG530" s="6"/>
      <c r="AI530" s="6"/>
    </row>
    <row r="531" spans="1:35">
      <c r="A531" s="1" t="s">
        <v>28</v>
      </c>
      <c r="B531" s="1" t="s">
        <v>68</v>
      </c>
      <c r="C531" s="1" t="s">
        <v>69</v>
      </c>
      <c r="D531" s="10">
        <v>0.22777777777777777</v>
      </c>
      <c r="E531" s="3">
        <f t="shared" ref="E531:E542" si="70">-(170+0.01/60)</f>
        <v>-170.00016666666667</v>
      </c>
      <c r="F531" s="3">
        <v>-20</v>
      </c>
      <c r="G531" s="1">
        <v>5250</v>
      </c>
      <c r="H531" s="11">
        <v>2470.1640080000002</v>
      </c>
      <c r="I531" s="1">
        <v>0</v>
      </c>
      <c r="J531" s="14">
        <v>1.7676499999999999</v>
      </c>
      <c r="K531" s="6">
        <v>0</v>
      </c>
      <c r="L531" s="18">
        <v>34.655619171649064</v>
      </c>
      <c r="M531" s="6">
        <v>0</v>
      </c>
      <c r="N531" s="7">
        <v>27.713875106868954</v>
      </c>
      <c r="O531" s="6">
        <v>0</v>
      </c>
      <c r="P531" s="27">
        <v>3.3455557755122243</v>
      </c>
      <c r="Q531" s="6">
        <v>0</v>
      </c>
      <c r="R531" s="48">
        <v>194.41090887821974</v>
      </c>
      <c r="S531" s="6">
        <v>0</v>
      </c>
      <c r="T531" s="5">
        <v>37.946189001445589</v>
      </c>
      <c r="U531" s="6">
        <v>0</v>
      </c>
      <c r="V531" s="9">
        <v>0</v>
      </c>
      <c r="W531" s="6">
        <v>0</v>
      </c>
      <c r="X531" s="23">
        <v>129.06708373644409</v>
      </c>
      <c r="Y531" s="6">
        <v>0</v>
      </c>
      <c r="Z531" s="27">
        <v>2.5962106885541529</v>
      </c>
      <c r="AA531" s="6">
        <v>0</v>
      </c>
      <c r="AB531" s="51"/>
      <c r="AC531" s="6"/>
      <c r="AD531" s="34">
        <v>5.7503172591218295E-4</v>
      </c>
      <c r="AE531" s="6">
        <v>0</v>
      </c>
      <c r="AF531" s="32">
        <v>0.13955017966204677</v>
      </c>
      <c r="AG531" s="6">
        <v>0</v>
      </c>
      <c r="AH531" s="9">
        <v>4.3049605581570765</v>
      </c>
      <c r="AI531" s="6">
        <v>0</v>
      </c>
    </row>
    <row r="532" spans="1:35">
      <c r="A532" s="1" t="s">
        <v>28</v>
      </c>
      <c r="B532" s="1" t="s">
        <v>68</v>
      </c>
      <c r="C532" s="1" t="s">
        <v>69</v>
      </c>
      <c r="D532" s="10">
        <v>0.22777777777777777</v>
      </c>
      <c r="E532" s="3">
        <f t="shared" si="70"/>
        <v>-170.00016666666667</v>
      </c>
      <c r="F532" s="3">
        <v>-20</v>
      </c>
      <c r="G532" s="1">
        <v>5250</v>
      </c>
      <c r="H532" s="11">
        <v>2715.297251</v>
      </c>
      <c r="I532" s="1">
        <v>0</v>
      </c>
      <c r="J532" s="14">
        <v>1.63378</v>
      </c>
      <c r="K532" s="6">
        <v>0</v>
      </c>
      <c r="L532" s="18">
        <v>34.661146639168606</v>
      </c>
      <c r="M532" s="6">
        <v>0</v>
      </c>
      <c r="N532" s="7">
        <v>27.728404775639547</v>
      </c>
      <c r="O532" s="6">
        <v>0</v>
      </c>
      <c r="P532" s="27">
        <v>3.3653246560427599</v>
      </c>
      <c r="Q532" s="6">
        <v>0</v>
      </c>
      <c r="R532" s="48">
        <v>194.69989862152931</v>
      </c>
      <c r="S532" s="6">
        <v>0</v>
      </c>
      <c r="T532" s="5">
        <v>38.071595907459553</v>
      </c>
      <c r="U532" s="6">
        <v>0</v>
      </c>
      <c r="V532" s="9">
        <v>0</v>
      </c>
      <c r="W532" s="6">
        <v>0</v>
      </c>
      <c r="X532" s="23">
        <v>133.08126197102698</v>
      </c>
      <c r="Y532" s="6">
        <v>0</v>
      </c>
      <c r="Z532" s="27">
        <v>2.5870494022464001</v>
      </c>
      <c r="AA532" s="6">
        <v>0</v>
      </c>
      <c r="AB532" s="51"/>
      <c r="AC532" s="6"/>
      <c r="AD532" s="34"/>
      <c r="AE532" s="6"/>
      <c r="AG532" s="6"/>
      <c r="AI532" s="6"/>
    </row>
    <row r="533" spans="1:35">
      <c r="A533" s="1" t="s">
        <v>28</v>
      </c>
      <c r="B533" s="1" t="s">
        <v>68</v>
      </c>
      <c r="C533" s="1" t="s">
        <v>69</v>
      </c>
      <c r="D533" s="10">
        <v>0.22777777777777777</v>
      </c>
      <c r="E533" s="3">
        <f t="shared" si="70"/>
        <v>-170.00016666666667</v>
      </c>
      <c r="F533" s="3">
        <v>-20</v>
      </c>
      <c r="G533" s="1">
        <v>5250</v>
      </c>
      <c r="H533" s="11">
        <v>2960.439147</v>
      </c>
      <c r="I533" s="1">
        <v>0</v>
      </c>
      <c r="J533" s="14">
        <v>1.5179100000000001</v>
      </c>
      <c r="K533" s="6">
        <v>0</v>
      </c>
      <c r="L533" s="18">
        <v>34.672930723916991</v>
      </c>
      <c r="M533" s="6">
        <v>0</v>
      </c>
      <c r="N533" s="7">
        <v>27.746416859629107</v>
      </c>
      <c r="O533" s="6">
        <v>0</v>
      </c>
      <c r="P533" s="27">
        <v>3.4275799514995544</v>
      </c>
      <c r="Q533" s="6">
        <v>0</v>
      </c>
      <c r="R533" s="48">
        <v>192.92397527091327</v>
      </c>
      <c r="S533" s="6">
        <v>0</v>
      </c>
      <c r="T533" s="5">
        <v>37.736721021107684</v>
      </c>
      <c r="U533" s="6">
        <v>0</v>
      </c>
      <c r="V533" s="9">
        <v>0</v>
      </c>
      <c r="W533" s="6">
        <v>0</v>
      </c>
      <c r="X533" s="23">
        <v>135.35897718923496</v>
      </c>
      <c r="Y533" s="6">
        <v>0</v>
      </c>
      <c r="Z533" s="27">
        <v>2.5778850859221025</v>
      </c>
      <c r="AA533" s="6">
        <v>0</v>
      </c>
      <c r="AB533" s="51"/>
      <c r="AC533" s="6"/>
      <c r="AD533" s="34">
        <v>3.5895802201607921E-4</v>
      </c>
      <c r="AE533" s="6">
        <v>0</v>
      </c>
      <c r="AF533" s="32">
        <v>0.13442807232575923</v>
      </c>
      <c r="AG533" s="6">
        <v>0</v>
      </c>
      <c r="AH533" s="9">
        <v>4.5024595367547686</v>
      </c>
      <c r="AI533" s="6">
        <v>0</v>
      </c>
    </row>
    <row r="534" spans="1:35">
      <c r="A534" s="1" t="s">
        <v>28</v>
      </c>
      <c r="B534" s="1" t="s">
        <v>68</v>
      </c>
      <c r="C534" s="1" t="s">
        <v>69</v>
      </c>
      <c r="D534" s="10">
        <v>0.22777777777777777</v>
      </c>
      <c r="E534" s="3">
        <f t="shared" si="70"/>
        <v>-170.00016666666667</v>
      </c>
      <c r="F534" s="3">
        <v>-20</v>
      </c>
      <c r="G534" s="1">
        <v>5250</v>
      </c>
      <c r="H534" s="11">
        <v>3206.2896900000001</v>
      </c>
      <c r="I534" s="1">
        <v>0</v>
      </c>
      <c r="J534" s="14">
        <v>1.3847700000000001</v>
      </c>
      <c r="K534" s="6">
        <v>0</v>
      </c>
      <c r="L534" s="18">
        <v>34.682369096090625</v>
      </c>
      <c r="M534" s="6">
        <v>0</v>
      </c>
      <c r="N534" s="7">
        <v>27.763614682953403</v>
      </c>
      <c r="O534" s="6">
        <v>0</v>
      </c>
      <c r="P534" s="27">
        <v>3.5839384341284761</v>
      </c>
      <c r="Q534" s="6">
        <v>0</v>
      </c>
      <c r="R534" s="48">
        <v>187.11259815416952</v>
      </c>
      <c r="S534" s="6">
        <v>0</v>
      </c>
      <c r="T534" s="5">
        <v>37.386847531297484</v>
      </c>
      <c r="U534" s="6">
        <v>0</v>
      </c>
      <c r="V534" s="9">
        <v>0</v>
      </c>
      <c r="W534" s="6">
        <v>0</v>
      </c>
      <c r="X534" s="23">
        <v>134.8625155950445</v>
      </c>
      <c r="Y534" s="6">
        <v>0</v>
      </c>
      <c r="Z534" s="27">
        <v>2.5385904738059377</v>
      </c>
      <c r="AA534" s="6">
        <v>0</v>
      </c>
      <c r="AB534" s="51"/>
      <c r="AC534" s="6"/>
      <c r="AD534" s="34"/>
      <c r="AE534" s="6"/>
      <c r="AG534" s="6"/>
      <c r="AI534" s="6"/>
    </row>
    <row r="535" spans="1:35">
      <c r="A535" s="1" t="s">
        <v>28</v>
      </c>
      <c r="B535" s="1" t="s">
        <v>68</v>
      </c>
      <c r="C535" s="1" t="s">
        <v>69</v>
      </c>
      <c r="D535" s="10">
        <v>0.22777777777777777</v>
      </c>
      <c r="E535" s="3">
        <f t="shared" si="70"/>
        <v>-170.00016666666667</v>
      </c>
      <c r="F535" s="3">
        <v>-20</v>
      </c>
      <c r="G535" s="1">
        <v>5250</v>
      </c>
      <c r="H535" s="11">
        <v>3450.6757750000002</v>
      </c>
      <c r="I535" s="1">
        <v>0</v>
      </c>
      <c r="J535" s="14">
        <v>1.26389</v>
      </c>
      <c r="K535" s="6">
        <v>0</v>
      </c>
      <c r="L535" s="18">
        <v>34.695131961857577</v>
      </c>
      <c r="M535" s="6">
        <v>0</v>
      </c>
      <c r="N535" s="7">
        <v>27.782405639031367</v>
      </c>
      <c r="O535" s="6">
        <v>0</v>
      </c>
      <c r="P535" s="27">
        <v>3.9135553300999701</v>
      </c>
      <c r="Q535" s="6">
        <v>0</v>
      </c>
      <c r="R535" s="48">
        <v>173.45500100231735</v>
      </c>
      <c r="S535" s="6">
        <v>0</v>
      </c>
      <c r="T535" s="5">
        <v>36.116479667702237</v>
      </c>
      <c r="U535" s="6">
        <v>0</v>
      </c>
      <c r="V535" s="9">
        <v>0</v>
      </c>
      <c r="W535" s="6">
        <v>0</v>
      </c>
      <c r="X535" s="23">
        <v>127.63618303085931</v>
      </c>
      <c r="Y535" s="6">
        <v>0</v>
      </c>
      <c r="Z535" s="27">
        <v>2.4440461011851635</v>
      </c>
      <c r="AA535" s="6">
        <v>0</v>
      </c>
      <c r="AB535" s="51"/>
      <c r="AC535" s="6"/>
      <c r="AD535" s="34">
        <v>4.1681063995052567E-4</v>
      </c>
      <c r="AE535" s="6">
        <v>0</v>
      </c>
      <c r="AF535" s="32">
        <v>0.12314853808521113</v>
      </c>
      <c r="AG535" s="6">
        <v>0</v>
      </c>
      <c r="AH535" s="9">
        <v>5.1392048775888624</v>
      </c>
      <c r="AI535" s="6">
        <v>0</v>
      </c>
    </row>
    <row r="536" spans="1:35">
      <c r="A536" s="1" t="s">
        <v>28</v>
      </c>
      <c r="B536" s="1" t="s">
        <v>68</v>
      </c>
      <c r="C536" s="1" t="s">
        <v>69</v>
      </c>
      <c r="D536" s="10">
        <v>0.22777777777777777</v>
      </c>
      <c r="E536" s="3">
        <f t="shared" si="70"/>
        <v>-170.00016666666667</v>
      </c>
      <c r="F536" s="3">
        <v>-20</v>
      </c>
      <c r="G536" s="1">
        <v>5250</v>
      </c>
      <c r="H536" s="11">
        <v>3694.0624269999998</v>
      </c>
      <c r="I536" s="1">
        <v>0</v>
      </c>
      <c r="J536" s="14">
        <v>1.1084099999999999</v>
      </c>
      <c r="K536" s="6">
        <v>0</v>
      </c>
      <c r="L536" s="18">
        <v>34.71493537336459</v>
      </c>
      <c r="M536" s="6">
        <v>0</v>
      </c>
      <c r="N536" s="7">
        <v>27.809032241751538</v>
      </c>
      <c r="O536" s="6">
        <v>0</v>
      </c>
      <c r="P536" s="27">
        <v>4.4007226813817679</v>
      </c>
      <c r="Q536" s="6">
        <v>0</v>
      </c>
      <c r="R536" s="48">
        <v>153.0669751075298</v>
      </c>
      <c r="S536" s="6">
        <v>0</v>
      </c>
      <c r="T536" s="5">
        <v>34.190820276495259</v>
      </c>
      <c r="U536" s="6">
        <v>0</v>
      </c>
      <c r="V536" s="9">
        <v>0</v>
      </c>
      <c r="W536" s="6">
        <v>0</v>
      </c>
      <c r="X536" s="23">
        <v>115.51776117321734</v>
      </c>
      <c r="Y536" s="6">
        <v>0</v>
      </c>
      <c r="Z536" s="27">
        <v>2.2992542416012718</v>
      </c>
      <c r="AA536" s="6">
        <v>0</v>
      </c>
      <c r="AB536" s="51"/>
      <c r="AC536" s="6"/>
      <c r="AD536" s="34"/>
      <c r="AE536" s="6"/>
      <c r="AG536" s="6"/>
      <c r="AI536" s="6"/>
    </row>
    <row r="537" spans="1:35">
      <c r="A537" s="1" t="s">
        <v>28</v>
      </c>
      <c r="B537" s="1" t="s">
        <v>68</v>
      </c>
      <c r="C537" s="1" t="s">
        <v>69</v>
      </c>
      <c r="D537" s="10">
        <v>0.22777777777777777</v>
      </c>
      <c r="E537" s="3">
        <f t="shared" si="70"/>
        <v>-170.00016666666667</v>
      </c>
      <c r="F537" s="3">
        <v>-20</v>
      </c>
      <c r="G537" s="1">
        <v>5250</v>
      </c>
      <c r="H537" s="11">
        <v>3939.4444720000001</v>
      </c>
      <c r="I537" s="1">
        <v>0</v>
      </c>
      <c r="J537" s="14">
        <v>0.92027099999999995</v>
      </c>
      <c r="K537" s="6">
        <v>0</v>
      </c>
      <c r="L537" s="18">
        <v>34.71909537531149</v>
      </c>
      <c r="M537" s="6">
        <v>0</v>
      </c>
      <c r="N537" s="7">
        <v>27.824920616117652</v>
      </c>
      <c r="O537" s="6">
        <v>0</v>
      </c>
      <c r="P537" s="27">
        <v>4.6250108878550922</v>
      </c>
      <c r="Q537" s="6">
        <v>0</v>
      </c>
      <c r="R537" s="48">
        <v>144.76027656610012</v>
      </c>
      <c r="S537" s="6">
        <v>0</v>
      </c>
      <c r="T537" s="5">
        <v>33.638048060236947</v>
      </c>
      <c r="U537" s="6">
        <v>0</v>
      </c>
      <c r="V537" s="9">
        <v>0</v>
      </c>
      <c r="W537" s="6">
        <v>0</v>
      </c>
      <c r="X537" s="23">
        <v>115.02944447860261</v>
      </c>
      <c r="Y537" s="6">
        <v>0</v>
      </c>
      <c r="Z537" s="27">
        <v>2.2563701833111516</v>
      </c>
      <c r="AA537" s="6">
        <v>0</v>
      </c>
      <c r="AB537" s="51"/>
      <c r="AC537" s="6"/>
      <c r="AD537" s="34">
        <v>3.0401744860853439E-4</v>
      </c>
      <c r="AE537" s="6">
        <v>0</v>
      </c>
      <c r="AF537" s="32">
        <v>0.14265613836596583</v>
      </c>
      <c r="AG537" s="6">
        <v>0</v>
      </c>
      <c r="AH537" s="9">
        <v>5.8763185518086676</v>
      </c>
      <c r="AI537" s="6">
        <v>0</v>
      </c>
    </row>
    <row r="538" spans="1:35">
      <c r="A538" s="1" t="s">
        <v>28</v>
      </c>
      <c r="B538" s="1" t="s">
        <v>68</v>
      </c>
      <c r="C538" s="1" t="s">
        <v>69</v>
      </c>
      <c r="D538" s="10">
        <v>0.22777777777777777</v>
      </c>
      <c r="E538" s="3">
        <f t="shared" si="70"/>
        <v>-170.00016666666667</v>
      </c>
      <c r="F538" s="3">
        <v>-20</v>
      </c>
      <c r="G538" s="1">
        <v>5250</v>
      </c>
      <c r="H538" s="11">
        <v>4180.961867</v>
      </c>
      <c r="I538" s="1">
        <v>0</v>
      </c>
      <c r="J538" s="14">
        <v>0.77881400000000001</v>
      </c>
      <c r="K538" s="6">
        <v>0</v>
      </c>
      <c r="L538" s="18">
        <v>34.715433147372188</v>
      </c>
      <c r="M538" s="6">
        <v>0</v>
      </c>
      <c r="N538" s="7">
        <v>27.83109691394543</v>
      </c>
      <c r="O538" s="6">
        <v>0</v>
      </c>
      <c r="P538" s="27">
        <v>4.6998685044046322</v>
      </c>
      <c r="Q538" s="6">
        <v>0</v>
      </c>
      <c r="R538" s="48">
        <v>142.72711688676156</v>
      </c>
      <c r="S538" s="6">
        <v>0</v>
      </c>
      <c r="T538" s="5">
        <v>33.54922674764655</v>
      </c>
      <c r="U538" s="6">
        <v>0</v>
      </c>
      <c r="V538" s="9">
        <v>0</v>
      </c>
      <c r="W538" s="6">
        <v>0</v>
      </c>
      <c r="X538" s="23">
        <v>118.06876799904191</v>
      </c>
      <c r="Y538" s="6">
        <v>0</v>
      </c>
      <c r="Z538" s="27">
        <v>2.2614041453936271</v>
      </c>
      <c r="AA538" s="6">
        <v>0</v>
      </c>
      <c r="AB538" s="51"/>
      <c r="AC538" s="6"/>
      <c r="AD538" s="34"/>
      <c r="AE538" s="6"/>
      <c r="AG538" s="6"/>
      <c r="AI538" s="6"/>
    </row>
    <row r="539" spans="1:35">
      <c r="A539" s="1" t="s">
        <v>28</v>
      </c>
      <c r="B539" s="1" t="s">
        <v>68</v>
      </c>
      <c r="C539" s="1" t="s">
        <v>69</v>
      </c>
      <c r="D539" s="10">
        <v>0.22777777777777777</v>
      </c>
      <c r="E539" s="3">
        <f t="shared" si="70"/>
        <v>-170.00016666666667</v>
      </c>
      <c r="F539" s="3">
        <v>-20</v>
      </c>
      <c r="G539" s="1">
        <v>5250</v>
      </c>
      <c r="H539" s="11">
        <v>4425.9513800000004</v>
      </c>
      <c r="I539" s="1">
        <v>0</v>
      </c>
      <c r="J539" s="14">
        <v>0.68876700000000002</v>
      </c>
      <c r="K539" s="6">
        <v>0</v>
      </c>
      <c r="L539" s="18">
        <v>34.712730958697641</v>
      </c>
      <c r="M539" s="6">
        <v>0</v>
      </c>
      <c r="N539" s="7">
        <v>27.834590326748412</v>
      </c>
      <c r="O539" s="6">
        <v>0</v>
      </c>
      <c r="P539" s="27">
        <v>4.7314076264475897</v>
      </c>
      <c r="Q539" s="6">
        <v>0</v>
      </c>
      <c r="R539" s="48">
        <v>142.15750088525314</v>
      </c>
      <c r="S539" s="6">
        <v>0</v>
      </c>
      <c r="T539" s="5">
        <v>33.885629208467989</v>
      </c>
      <c r="U539" s="6">
        <v>0</v>
      </c>
      <c r="V539" s="9">
        <v>0</v>
      </c>
      <c r="W539" s="6">
        <v>0</v>
      </c>
      <c r="X539" s="23">
        <v>120.81086745513025</v>
      </c>
      <c r="Y539" s="6">
        <v>0</v>
      </c>
      <c r="Z539" s="27">
        <v>2.2413094312365138</v>
      </c>
      <c r="AA539" s="6">
        <v>0</v>
      </c>
      <c r="AB539" s="51"/>
      <c r="AC539" s="6"/>
      <c r="AD539" s="34">
        <v>4.1147189165120595E-4</v>
      </c>
      <c r="AE539" s="6">
        <v>0</v>
      </c>
      <c r="AF539" s="32">
        <v>0.12576408225693245</v>
      </c>
      <c r="AG539" s="6">
        <v>0</v>
      </c>
      <c r="AH539" s="9">
        <v>7.9473597536063361</v>
      </c>
      <c r="AI539" s="6">
        <v>0</v>
      </c>
    </row>
    <row r="540" spans="1:35">
      <c r="A540" s="1" t="s">
        <v>28</v>
      </c>
      <c r="B540" s="1" t="s">
        <v>68</v>
      </c>
      <c r="C540" s="1" t="s">
        <v>69</v>
      </c>
      <c r="D540" s="10">
        <v>0.22777777777777777</v>
      </c>
      <c r="E540" s="3">
        <f t="shared" si="70"/>
        <v>-170.00016666666667</v>
      </c>
      <c r="F540" s="3">
        <v>-20</v>
      </c>
      <c r="G540" s="1">
        <v>5250</v>
      </c>
      <c r="H540" s="11">
        <v>4668.6756699999996</v>
      </c>
      <c r="I540" s="1">
        <v>0</v>
      </c>
      <c r="J540" s="14">
        <v>0.63604400000000005</v>
      </c>
      <c r="K540" s="6">
        <v>0</v>
      </c>
      <c r="L540" s="18">
        <v>34.710562119935119</v>
      </c>
      <c r="M540" s="6">
        <v>0</v>
      </c>
      <c r="N540" s="7">
        <v>27.836112568020553</v>
      </c>
      <c r="O540" s="6">
        <v>0</v>
      </c>
      <c r="P540" s="27">
        <v>4.7457261951895475</v>
      </c>
      <c r="Q540" s="6">
        <v>0</v>
      </c>
      <c r="R540" s="48">
        <v>142.01217244339455</v>
      </c>
      <c r="S540" s="6">
        <v>0</v>
      </c>
      <c r="T540" s="5">
        <v>33.891853489137901</v>
      </c>
      <c r="U540" s="6">
        <v>0</v>
      </c>
      <c r="V540" s="9">
        <v>0</v>
      </c>
      <c r="W540" s="6">
        <v>0</v>
      </c>
      <c r="X540" s="23">
        <v>122.61455560776909</v>
      </c>
      <c r="Y540" s="6">
        <v>0</v>
      </c>
      <c r="Z540" s="27">
        <v>2.2664410295450805</v>
      </c>
      <c r="AA540" s="6">
        <v>0</v>
      </c>
      <c r="AB540" s="51"/>
      <c r="AC540" s="6"/>
      <c r="AD540" s="34"/>
      <c r="AE540" s="6"/>
      <c r="AG540" s="6"/>
      <c r="AI540" s="6"/>
    </row>
    <row r="541" spans="1:35">
      <c r="A541" s="1" t="s">
        <v>28</v>
      </c>
      <c r="B541" s="1" t="s">
        <v>68</v>
      </c>
      <c r="C541" s="1" t="s">
        <v>69</v>
      </c>
      <c r="D541" s="10">
        <v>0.22777777777777777</v>
      </c>
      <c r="E541" s="3">
        <f t="shared" si="70"/>
        <v>-170.00016666666667</v>
      </c>
      <c r="F541" s="3">
        <v>-20</v>
      </c>
      <c r="G541" s="1">
        <v>5250</v>
      </c>
      <c r="H541" s="11">
        <v>4912.1254680000002</v>
      </c>
      <c r="I541" s="1">
        <v>0</v>
      </c>
      <c r="J541" s="14">
        <v>0.61921000000000004</v>
      </c>
      <c r="K541" s="6">
        <v>0</v>
      </c>
      <c r="L541" s="18">
        <v>34.705069005991518</v>
      </c>
      <c r="M541" s="6">
        <v>0</v>
      </c>
      <c r="N541" s="7">
        <v>27.832723814140991</v>
      </c>
      <c r="O541" s="6">
        <v>0</v>
      </c>
      <c r="P541" s="27">
        <v>4.700580520637434</v>
      </c>
      <c r="Q541" s="6">
        <v>0</v>
      </c>
      <c r="R541" s="48">
        <v>144.19711028841186</v>
      </c>
      <c r="S541" s="6">
        <v>0</v>
      </c>
      <c r="T541" s="5">
        <v>33.923099467429999</v>
      </c>
      <c r="U541" s="6">
        <v>0</v>
      </c>
      <c r="V541" s="9">
        <v>0.02</v>
      </c>
      <c r="W541" s="6">
        <v>0</v>
      </c>
      <c r="X541" s="23">
        <v>123.0363698451182</v>
      </c>
      <c r="Y541" s="6">
        <v>0</v>
      </c>
      <c r="Z541" s="27">
        <v>2.276494670719849</v>
      </c>
      <c r="AA541" s="6">
        <v>0</v>
      </c>
      <c r="AB541" s="51"/>
      <c r="AC541" s="6"/>
      <c r="AD541" s="34">
        <v>2.3878765120593698E-4</v>
      </c>
      <c r="AE541" s="6">
        <v>0</v>
      </c>
      <c r="AF541" s="32">
        <v>0.1148114910378495</v>
      </c>
      <c r="AG541" s="6">
        <v>0</v>
      </c>
      <c r="AH541" s="9">
        <v>6.3382287312611965</v>
      </c>
      <c r="AI541" s="6">
        <v>0</v>
      </c>
    </row>
    <row r="542" spans="1:35">
      <c r="A542" s="1" t="s">
        <v>28</v>
      </c>
      <c r="B542" s="1" t="s">
        <v>68</v>
      </c>
      <c r="C542" s="1" t="s">
        <v>69</v>
      </c>
      <c r="D542" s="10">
        <v>0.22777777777777777</v>
      </c>
      <c r="E542" s="3">
        <f t="shared" si="70"/>
        <v>-170.00016666666667</v>
      </c>
      <c r="F542" s="3">
        <v>-20</v>
      </c>
      <c r="G542" s="1">
        <v>5250</v>
      </c>
      <c r="H542" s="11">
        <v>5287.252074</v>
      </c>
      <c r="I542" s="1">
        <v>0</v>
      </c>
      <c r="J542" s="14">
        <v>0.60978399999999999</v>
      </c>
      <c r="K542" s="6">
        <v>0</v>
      </c>
      <c r="L542" s="18">
        <v>34.710135465561258</v>
      </c>
      <c r="M542" s="6">
        <v>0</v>
      </c>
      <c r="N542" s="7">
        <v>27.837383193339292</v>
      </c>
      <c r="O542" s="6">
        <v>0</v>
      </c>
      <c r="P542" s="27">
        <v>4.7509195041076904</v>
      </c>
      <c r="Q542" s="6">
        <v>0</v>
      </c>
      <c r="R542" s="48">
        <v>142.02519573877089</v>
      </c>
      <c r="S542" s="6">
        <v>0</v>
      </c>
      <c r="T542" s="5">
        <v>33.990553807868082</v>
      </c>
      <c r="U542" s="6">
        <v>0</v>
      </c>
      <c r="V542" s="9">
        <v>0</v>
      </c>
      <c r="W542" s="6">
        <v>0</v>
      </c>
      <c r="X542" s="23">
        <v>123.68225776391601</v>
      </c>
      <c r="Y542" s="6">
        <v>0</v>
      </c>
      <c r="Z542" s="27">
        <v>2.2714692853857716</v>
      </c>
      <c r="AA542" s="6">
        <v>0</v>
      </c>
      <c r="AB542" s="51"/>
      <c r="AC542" s="6"/>
      <c r="AD542" s="34">
        <v>4.0642434780457649E-4</v>
      </c>
      <c r="AE542" s="6">
        <v>0</v>
      </c>
      <c r="AF542" s="32">
        <v>0.10560259593324743</v>
      </c>
      <c r="AG542" s="6">
        <v>0</v>
      </c>
      <c r="AH542" s="9">
        <v>7.5868971369307658</v>
      </c>
      <c r="AI542" s="6">
        <v>0</v>
      </c>
    </row>
    <row r="543" spans="1:35">
      <c r="A543" s="1" t="s">
        <v>28</v>
      </c>
      <c r="B543" s="1" t="s">
        <v>70</v>
      </c>
      <c r="C543" s="1" t="s">
        <v>71</v>
      </c>
      <c r="D543" s="10">
        <v>0.25555555555555559</v>
      </c>
      <c r="E543" s="3">
        <f>-(169+59.99/60)</f>
        <v>-169.99983333333333</v>
      </c>
      <c r="F543" s="3">
        <f>-(14+59.72/60)</f>
        <v>-14.995333333333333</v>
      </c>
      <c r="G543" s="1">
        <v>4750</v>
      </c>
      <c r="H543" s="11">
        <v>0</v>
      </c>
      <c r="I543" s="1">
        <v>0</v>
      </c>
      <c r="J543" s="9">
        <v>29.6</v>
      </c>
      <c r="K543" s="6">
        <v>0</v>
      </c>
      <c r="L543" s="18">
        <v>35.567112568711707</v>
      </c>
      <c r="M543" s="6">
        <v>0</v>
      </c>
      <c r="N543" s="7">
        <v>22.290119624151771</v>
      </c>
      <c r="O543" s="6">
        <v>0</v>
      </c>
      <c r="P543" s="27">
        <v>4.41</v>
      </c>
      <c r="Q543" s="6">
        <v>0</v>
      </c>
      <c r="R543" s="48">
        <v>-1.9107253706658014</v>
      </c>
      <c r="S543" s="6">
        <v>0</v>
      </c>
      <c r="T543" s="5">
        <v>0</v>
      </c>
      <c r="U543" s="6">
        <v>0</v>
      </c>
      <c r="V543" s="9">
        <v>0</v>
      </c>
      <c r="W543" s="6">
        <v>0</v>
      </c>
      <c r="X543" s="23">
        <v>0</v>
      </c>
      <c r="Y543" s="6">
        <v>0</v>
      </c>
      <c r="Z543" s="27">
        <v>0.15513345324928823</v>
      </c>
      <c r="AA543" s="6">
        <v>0</v>
      </c>
      <c r="AB543" s="30">
        <v>2.3921999999999999E-2</v>
      </c>
      <c r="AC543" s="6">
        <v>0</v>
      </c>
      <c r="AD543" s="34">
        <v>0.17982767980606063</v>
      </c>
      <c r="AE543" s="6">
        <v>0</v>
      </c>
      <c r="AF543" s="32">
        <v>4.891124276504331</v>
      </c>
      <c r="AG543" s="6">
        <v>0</v>
      </c>
      <c r="AH543" s="9">
        <v>29.712008301447131</v>
      </c>
      <c r="AI543" s="6">
        <v>0</v>
      </c>
    </row>
    <row r="544" spans="1:35">
      <c r="A544" s="1" t="s">
        <v>28</v>
      </c>
      <c r="B544" s="1" t="s">
        <v>70</v>
      </c>
      <c r="C544" s="1" t="s">
        <v>71</v>
      </c>
      <c r="D544" s="10">
        <v>0.25555555555555559</v>
      </c>
      <c r="E544" s="3">
        <f t="shared" ref="E544:E557" si="71">-(169+59.99/60)</f>
        <v>-169.99983333333333</v>
      </c>
      <c r="F544" s="3">
        <f t="shared" ref="F544:F557" si="72">-(14+59.72/60)</f>
        <v>-14.995333333333333</v>
      </c>
      <c r="G544" s="1">
        <v>4750</v>
      </c>
      <c r="H544" s="11">
        <v>9.6848299139999998</v>
      </c>
      <c r="I544" s="1">
        <v>0</v>
      </c>
      <c r="J544" s="14">
        <v>29.0688</v>
      </c>
      <c r="K544" s="6">
        <v>0</v>
      </c>
      <c r="L544" s="18">
        <v>35.556676515668698</v>
      </c>
      <c r="M544" s="6">
        <v>0</v>
      </c>
      <c r="N544" s="7">
        <v>22.461407783218647</v>
      </c>
      <c r="O544" s="6">
        <v>0</v>
      </c>
      <c r="P544" s="27">
        <v>4.42</v>
      </c>
      <c r="Q544" s="6">
        <v>0</v>
      </c>
      <c r="R544" s="48">
        <v>-0.68078657464255343</v>
      </c>
      <c r="S544" s="6">
        <v>0</v>
      </c>
      <c r="T544" s="5">
        <v>0</v>
      </c>
      <c r="U544" s="6">
        <v>0</v>
      </c>
      <c r="V544" s="9">
        <v>0</v>
      </c>
      <c r="W544" s="6">
        <v>0</v>
      </c>
      <c r="X544" s="23">
        <v>0</v>
      </c>
      <c r="Y544" s="6">
        <v>0</v>
      </c>
      <c r="Z544" s="27">
        <v>0.1551808847183424</v>
      </c>
      <c r="AA544" s="6">
        <v>0</v>
      </c>
      <c r="AB544" s="30">
        <v>3.1373999999999999E-2</v>
      </c>
      <c r="AC544" s="6">
        <v>0</v>
      </c>
      <c r="AD544" s="34">
        <v>0.24298473244848492</v>
      </c>
      <c r="AE544" s="6">
        <v>0</v>
      </c>
      <c r="AF544" s="32">
        <v>5.0624957896966727</v>
      </c>
      <c r="AG544" s="6">
        <v>0</v>
      </c>
      <c r="AH544" s="9">
        <v>32.795554522104098</v>
      </c>
      <c r="AI544" s="6">
        <v>0</v>
      </c>
    </row>
    <row r="545" spans="1:35">
      <c r="A545" s="1" t="s">
        <v>28</v>
      </c>
      <c r="B545" s="1" t="s">
        <v>70</v>
      </c>
      <c r="C545" s="1" t="s">
        <v>71</v>
      </c>
      <c r="D545" s="10">
        <v>0.25555555555555559</v>
      </c>
      <c r="E545" s="3">
        <f t="shared" si="71"/>
        <v>-169.99983333333333</v>
      </c>
      <c r="F545" s="3">
        <f t="shared" si="72"/>
        <v>-14.995333333333333</v>
      </c>
      <c r="G545" s="1">
        <v>4750</v>
      </c>
      <c r="H545" s="11">
        <v>20.107788230000001</v>
      </c>
      <c r="I545" s="1">
        <v>0</v>
      </c>
      <c r="J545" s="14">
        <v>27.527200000000001</v>
      </c>
      <c r="K545" s="6">
        <v>0</v>
      </c>
      <c r="L545" s="18">
        <v>35.555922121589063</v>
      </c>
      <c r="M545" s="6">
        <v>0</v>
      </c>
      <c r="N545" s="7">
        <v>22.96893594972812</v>
      </c>
      <c r="O545" s="6">
        <v>0</v>
      </c>
      <c r="P545" s="27">
        <v>4.4000000000000004</v>
      </c>
      <c r="Q545" s="6">
        <v>0</v>
      </c>
      <c r="R545" s="48">
        <v>5.2003450164999379</v>
      </c>
      <c r="S545" s="6">
        <v>0</v>
      </c>
      <c r="T545" s="5">
        <v>0</v>
      </c>
      <c r="U545" s="6">
        <v>0</v>
      </c>
      <c r="V545" s="9">
        <v>0</v>
      </c>
      <c r="W545" s="6">
        <v>0</v>
      </c>
      <c r="X545" s="23">
        <v>0</v>
      </c>
      <c r="Y545" s="6">
        <v>0</v>
      </c>
      <c r="Z545" s="27">
        <v>0.10515894969261035</v>
      </c>
      <c r="AA545" s="6">
        <v>0</v>
      </c>
      <c r="AB545" s="30">
        <v>2.5433999999999998E-2</v>
      </c>
      <c r="AC545" s="6">
        <v>0</v>
      </c>
      <c r="AD545" s="34">
        <v>0.2516103539393939</v>
      </c>
      <c r="AE545" s="6">
        <v>0</v>
      </c>
      <c r="AF545" s="32">
        <v>5.1728964463959644</v>
      </c>
      <c r="AG545" s="6">
        <v>0</v>
      </c>
      <c r="AH545" s="9">
        <v>28.524042420792018</v>
      </c>
      <c r="AI545" s="6">
        <v>0</v>
      </c>
    </row>
    <row r="546" spans="1:35">
      <c r="A546" s="1" t="s">
        <v>28</v>
      </c>
      <c r="B546" s="1" t="s">
        <v>70</v>
      </c>
      <c r="C546" s="1" t="s">
        <v>71</v>
      </c>
      <c r="D546" s="10">
        <v>0.25555555555555559</v>
      </c>
      <c r="E546" s="3">
        <f t="shared" si="71"/>
        <v>-169.99983333333333</v>
      </c>
      <c r="F546" s="3">
        <f t="shared" si="72"/>
        <v>-14.995333333333333</v>
      </c>
      <c r="G546" s="1">
        <v>4750</v>
      </c>
      <c r="H546" s="11">
        <v>30.55804874</v>
      </c>
      <c r="I546" s="1">
        <v>0</v>
      </c>
      <c r="J546" s="14">
        <v>27.450099999999999</v>
      </c>
      <c r="K546" s="6">
        <v>0</v>
      </c>
      <c r="L546" s="18">
        <v>35.565442048098859</v>
      </c>
      <c r="M546" s="6">
        <v>0</v>
      </c>
      <c r="N546" s="7">
        <v>23.001052262456824</v>
      </c>
      <c r="O546" s="6">
        <v>0</v>
      </c>
      <c r="P546" s="27">
        <v>4.45</v>
      </c>
      <c r="Q546" s="6">
        <v>0</v>
      </c>
      <c r="R546" s="48">
        <v>3.213145608540998</v>
      </c>
      <c r="S546" s="6">
        <v>0</v>
      </c>
      <c r="T546" s="5">
        <v>0</v>
      </c>
      <c r="U546" s="6">
        <v>0</v>
      </c>
      <c r="V546" s="9">
        <v>0</v>
      </c>
      <c r="W546" s="6">
        <v>0</v>
      </c>
      <c r="X546" s="23">
        <v>0</v>
      </c>
      <c r="Y546" s="6">
        <v>0</v>
      </c>
      <c r="Z546" s="27">
        <v>0.15527806011779993</v>
      </c>
      <c r="AA546" s="6">
        <v>0</v>
      </c>
      <c r="AB546" s="30">
        <v>2.8133999999999999E-2</v>
      </c>
      <c r="AC546" s="6">
        <v>0</v>
      </c>
      <c r="AD546" s="34">
        <v>0.24372909956363642</v>
      </c>
      <c r="AE546" s="6">
        <v>0</v>
      </c>
      <c r="AF546" s="32">
        <v>5.3075331298142325</v>
      </c>
      <c r="AG546" s="6">
        <v>0</v>
      </c>
      <c r="AH546" s="9">
        <v>30.533691386077255</v>
      </c>
      <c r="AI546" s="6">
        <v>0</v>
      </c>
    </row>
    <row r="547" spans="1:35">
      <c r="A547" s="1" t="s">
        <v>28</v>
      </c>
      <c r="B547" s="1" t="s">
        <v>70</v>
      </c>
      <c r="C547" s="1" t="s">
        <v>71</v>
      </c>
      <c r="D547" s="10">
        <v>0.25555555555555559</v>
      </c>
      <c r="E547" s="3">
        <f t="shared" si="71"/>
        <v>-169.99983333333333</v>
      </c>
      <c r="F547" s="3">
        <f t="shared" si="72"/>
        <v>-14.995333333333333</v>
      </c>
      <c r="G547" s="1">
        <v>4750</v>
      </c>
      <c r="H547" s="11">
        <v>50.752291684037786</v>
      </c>
      <c r="I547" s="1">
        <v>0</v>
      </c>
      <c r="J547" s="14"/>
      <c r="K547" s="6">
        <v>0</v>
      </c>
      <c r="L547" s="18"/>
      <c r="M547" s="6">
        <v>0</v>
      </c>
      <c r="N547" s="7"/>
      <c r="O547" s="6">
        <v>0</v>
      </c>
      <c r="P547" s="27">
        <v>4.68</v>
      </c>
      <c r="Q547" s="6">
        <v>0</v>
      </c>
      <c r="R547" s="48"/>
      <c r="S547" s="6">
        <v>0</v>
      </c>
      <c r="T547" s="5">
        <v>0</v>
      </c>
      <c r="U547" s="6">
        <v>0</v>
      </c>
      <c r="V547" s="9">
        <v>0</v>
      </c>
      <c r="W547" s="6">
        <v>0</v>
      </c>
      <c r="X547" s="23">
        <v>0</v>
      </c>
      <c r="Y547" s="6">
        <v>0</v>
      </c>
      <c r="Z547" s="27">
        <v>0.14530522563165224</v>
      </c>
      <c r="AA547" s="6">
        <v>0</v>
      </c>
      <c r="AB547" s="30">
        <v>4.5954000000000002E-2</v>
      </c>
      <c r="AC547" s="6">
        <v>0</v>
      </c>
      <c r="AD547" s="34">
        <v>0.25060914449696964</v>
      </c>
      <c r="AE547" s="6">
        <v>0</v>
      </c>
      <c r="AF547" s="32">
        <v>5.8580308682198403</v>
      </c>
      <c r="AG547" s="6">
        <v>0</v>
      </c>
      <c r="AH547" s="9">
        <v>84.075262580839933</v>
      </c>
      <c r="AI547" s="6">
        <v>0</v>
      </c>
    </row>
    <row r="548" spans="1:35">
      <c r="A548" s="1" t="s">
        <v>28</v>
      </c>
      <c r="B548" s="1" t="s">
        <v>70</v>
      </c>
      <c r="C548" s="1" t="s">
        <v>71</v>
      </c>
      <c r="D548" s="10">
        <v>0.25555555555555559</v>
      </c>
      <c r="E548" s="3">
        <f t="shared" si="71"/>
        <v>-169.99983333333333</v>
      </c>
      <c r="F548" s="3">
        <f t="shared" si="72"/>
        <v>-14.995333333333333</v>
      </c>
      <c r="G548" s="1">
        <v>4750</v>
      </c>
      <c r="H548" s="11">
        <v>73.962728670000004</v>
      </c>
      <c r="I548" s="1">
        <v>0</v>
      </c>
      <c r="J548" s="14">
        <v>25.401800000000001</v>
      </c>
      <c r="K548" s="6">
        <v>0</v>
      </c>
      <c r="L548" s="18">
        <v>35.720675554900062</v>
      </c>
      <c r="M548" s="6">
        <v>0</v>
      </c>
      <c r="N548" s="7">
        <v>23.764720930635121</v>
      </c>
      <c r="O548" s="6">
        <v>0</v>
      </c>
      <c r="P548" s="27">
        <v>4.7300000000000004</v>
      </c>
      <c r="Q548" s="6">
        <v>0</v>
      </c>
      <c r="R548" s="48">
        <v>-2.4471236052991117</v>
      </c>
      <c r="S548" s="6">
        <v>0</v>
      </c>
      <c r="T548" s="5">
        <v>0</v>
      </c>
      <c r="U548" s="6">
        <v>0</v>
      </c>
      <c r="V548" s="9">
        <v>0</v>
      </c>
      <c r="W548" s="6">
        <v>0</v>
      </c>
      <c r="X548" s="23">
        <v>0</v>
      </c>
      <c r="Y548" s="6">
        <v>0</v>
      </c>
      <c r="Z548" s="27">
        <v>0.1455332315678686</v>
      </c>
      <c r="AA548" s="6">
        <v>0</v>
      </c>
      <c r="AB548" s="30">
        <v>5.6753999999999999E-2</v>
      </c>
      <c r="AC548" s="6">
        <v>0</v>
      </c>
      <c r="AD548" s="34">
        <v>0.26155823778181814</v>
      </c>
      <c r="AE548" s="6">
        <v>0</v>
      </c>
      <c r="AF548" s="32">
        <v>6.5656281490709363</v>
      </c>
      <c r="AG548" s="6">
        <v>0</v>
      </c>
      <c r="AH548" s="9">
        <v>79.248421336977415</v>
      </c>
      <c r="AI548" s="6">
        <v>0</v>
      </c>
    </row>
    <row r="549" spans="1:35">
      <c r="A549" s="1" t="s">
        <v>28</v>
      </c>
      <c r="B549" s="1" t="s">
        <v>70</v>
      </c>
      <c r="C549" s="1" t="s">
        <v>71</v>
      </c>
      <c r="D549" s="10">
        <v>0.25555555555555559</v>
      </c>
      <c r="E549" s="3">
        <f t="shared" si="71"/>
        <v>-169.99983333333333</v>
      </c>
      <c r="F549" s="3">
        <f t="shared" si="72"/>
        <v>-14.995333333333333</v>
      </c>
      <c r="G549" s="1">
        <v>4750</v>
      </c>
      <c r="H549" s="11">
        <v>99.956811889999997</v>
      </c>
      <c r="I549" s="1">
        <v>0</v>
      </c>
      <c r="J549" s="14">
        <v>23.857700000000001</v>
      </c>
      <c r="K549" s="6">
        <v>0</v>
      </c>
      <c r="L549" s="18">
        <v>35.749402013169558</v>
      </c>
      <c r="M549" s="6">
        <v>0</v>
      </c>
      <c r="N549" s="7">
        <v>24.252753895159458</v>
      </c>
      <c r="O549" s="6">
        <v>0</v>
      </c>
      <c r="P549" s="27">
        <v>4.58</v>
      </c>
      <c r="Q549" s="6">
        <v>0</v>
      </c>
      <c r="R549" s="48">
        <v>9.8141950792881119</v>
      </c>
      <c r="S549" s="6">
        <v>0</v>
      </c>
      <c r="T549" s="5">
        <v>0</v>
      </c>
      <c r="U549" s="6">
        <v>0</v>
      </c>
      <c r="V549" s="9">
        <v>0</v>
      </c>
      <c r="W549" s="6">
        <v>0</v>
      </c>
      <c r="X549" s="23">
        <v>0</v>
      </c>
      <c r="Y549" s="6">
        <v>0</v>
      </c>
      <c r="Z549" s="27">
        <v>0.15059441996490774</v>
      </c>
      <c r="AA549" s="6">
        <v>0</v>
      </c>
      <c r="AB549" s="30">
        <v>8.9153999999999997E-2</v>
      </c>
      <c r="AC549" s="6">
        <v>0</v>
      </c>
      <c r="AD549" s="34">
        <v>0.22877279033939396</v>
      </c>
      <c r="AE549" s="6">
        <v>0</v>
      </c>
      <c r="AF549" s="32">
        <v>6.6633710928648586</v>
      </c>
      <c r="AG549" s="6">
        <v>0</v>
      </c>
      <c r="AH549" s="9">
        <v>63.536391877075616</v>
      </c>
      <c r="AI549" s="6">
        <v>0</v>
      </c>
    </row>
    <row r="550" spans="1:35">
      <c r="A550" s="1" t="s">
        <v>28</v>
      </c>
      <c r="B550" s="1" t="s">
        <v>70</v>
      </c>
      <c r="C550" s="1" t="s">
        <v>71</v>
      </c>
      <c r="D550" s="10">
        <v>0.25555555555555559</v>
      </c>
      <c r="E550" s="3">
        <f t="shared" si="71"/>
        <v>-169.99983333333333</v>
      </c>
      <c r="F550" s="3">
        <f t="shared" si="72"/>
        <v>-14.995333333333333</v>
      </c>
      <c r="G550" s="1">
        <v>4750</v>
      </c>
      <c r="H550" s="11">
        <v>123.9207626</v>
      </c>
      <c r="I550" s="1">
        <v>0</v>
      </c>
      <c r="J550" s="14">
        <v>22.889099999999999</v>
      </c>
      <c r="K550" s="6">
        <v>0</v>
      </c>
      <c r="L550" s="18">
        <v>35.895411730739816</v>
      </c>
      <c r="M550" s="6">
        <v>0</v>
      </c>
      <c r="N550" s="7">
        <v>24.646538848408682</v>
      </c>
      <c r="O550" s="6">
        <v>0</v>
      </c>
      <c r="P550" s="27">
        <v>4.25</v>
      </c>
      <c r="Q550" s="6">
        <v>0</v>
      </c>
      <c r="R550" s="48">
        <v>28.021750422201279</v>
      </c>
      <c r="S550" s="6">
        <v>0</v>
      </c>
      <c r="T550" s="5">
        <v>0</v>
      </c>
      <c r="U550" s="6">
        <v>0</v>
      </c>
      <c r="V550" s="9">
        <v>0</v>
      </c>
      <c r="W550" s="6">
        <v>0</v>
      </c>
      <c r="X550" s="23">
        <v>0</v>
      </c>
      <c r="Y550" s="6">
        <v>0</v>
      </c>
      <c r="Z550" s="27">
        <v>0.21089355351726985</v>
      </c>
      <c r="AA550" s="6">
        <v>0</v>
      </c>
      <c r="AB550" s="30">
        <v>0.12965399999999999</v>
      </c>
      <c r="AC550" s="6">
        <v>0</v>
      </c>
      <c r="AD550" s="34">
        <v>0.19730603799393939</v>
      </c>
      <c r="AE550" s="6">
        <v>0</v>
      </c>
      <c r="AF550" s="32">
        <v>5.5929960589318464</v>
      </c>
      <c r="AG550" s="6">
        <v>0</v>
      </c>
      <c r="AH550" s="9">
        <v>83.017324773965967</v>
      </c>
      <c r="AI550" s="6">
        <v>0</v>
      </c>
    </row>
    <row r="551" spans="1:35">
      <c r="A551" s="1" t="s">
        <v>28</v>
      </c>
      <c r="B551" s="1" t="s">
        <v>70</v>
      </c>
      <c r="C551" s="1" t="s">
        <v>71</v>
      </c>
      <c r="D551" s="10">
        <v>0.25555555555555559</v>
      </c>
      <c r="E551" s="3">
        <f t="shared" si="71"/>
        <v>-169.99983333333333</v>
      </c>
      <c r="F551" s="3">
        <f t="shared" si="72"/>
        <v>-14.995333333333333</v>
      </c>
      <c r="G551" s="1">
        <v>4750</v>
      </c>
      <c r="H551" s="11">
        <v>149.1555022</v>
      </c>
      <c r="I551" s="1">
        <v>0</v>
      </c>
      <c r="J551" s="14">
        <v>20.279199999999999</v>
      </c>
      <c r="K551" s="6">
        <v>0</v>
      </c>
      <c r="L551" s="18">
        <v>35.923135652615613</v>
      </c>
      <c r="M551" s="6">
        <v>0</v>
      </c>
      <c r="N551" s="7">
        <v>25.393079139291558</v>
      </c>
      <c r="O551" s="6">
        <v>0</v>
      </c>
      <c r="P551" s="27">
        <v>3.82</v>
      </c>
      <c r="Q551" s="6">
        <v>0</v>
      </c>
      <c r="R551" s="48">
        <v>57.642317756907914</v>
      </c>
      <c r="S551" s="6">
        <v>0</v>
      </c>
      <c r="T551" s="5">
        <v>2.8185548844263981</v>
      </c>
      <c r="U551" s="6">
        <v>0</v>
      </c>
      <c r="V551" s="9">
        <v>7.0000000000000007E-2</v>
      </c>
      <c r="W551" s="6">
        <v>0</v>
      </c>
      <c r="X551" s="23">
        <v>0</v>
      </c>
      <c r="Y551" s="6">
        <v>0</v>
      </c>
      <c r="Z551" s="27">
        <v>0.38674911084785529</v>
      </c>
      <c r="AA551" s="6">
        <v>0</v>
      </c>
      <c r="AB551" s="30">
        <v>0.101034</v>
      </c>
      <c r="AC551" s="6">
        <v>0</v>
      </c>
      <c r="AD551" s="34">
        <v>4.5059181248484854E-2</v>
      </c>
      <c r="AE551" s="6">
        <v>0</v>
      </c>
      <c r="AF551" s="32">
        <v>1.5043229697515845</v>
      </c>
      <c r="AG551" s="6">
        <v>0</v>
      </c>
      <c r="AH551" s="9">
        <v>45.882054724866123</v>
      </c>
      <c r="AI551" s="6">
        <v>0</v>
      </c>
    </row>
    <row r="552" spans="1:35">
      <c r="A552" s="1" t="s">
        <v>28</v>
      </c>
      <c r="B552" s="1" t="s">
        <v>70</v>
      </c>
      <c r="C552" s="1" t="s">
        <v>71</v>
      </c>
      <c r="D552" s="10">
        <v>0.25555555555555559</v>
      </c>
      <c r="E552" s="3">
        <f t="shared" si="71"/>
        <v>-169.99983333333333</v>
      </c>
      <c r="F552" s="3">
        <f t="shared" si="72"/>
        <v>-14.995333333333333</v>
      </c>
      <c r="G552" s="1">
        <v>4750</v>
      </c>
      <c r="H552" s="11">
        <v>198.92641399999999</v>
      </c>
      <c r="I552" s="1">
        <v>0</v>
      </c>
      <c r="J552" s="14">
        <v>14.944100000000001</v>
      </c>
      <c r="K552" s="6">
        <v>0</v>
      </c>
      <c r="L552" s="18">
        <v>35.748467175231575</v>
      </c>
      <c r="M552" s="6">
        <v>0</v>
      </c>
      <c r="N552" s="7">
        <v>26.562394111346293</v>
      </c>
      <c r="O552" s="6">
        <v>0</v>
      </c>
      <c r="P552" s="27">
        <v>3.95</v>
      </c>
      <c r="Q552" s="6">
        <v>0</v>
      </c>
      <c r="R552" s="48">
        <v>76.720540115396062</v>
      </c>
      <c r="S552" s="6">
        <v>0</v>
      </c>
      <c r="T552" s="5">
        <v>5.2271262774594174</v>
      </c>
      <c r="U552" s="6">
        <v>0</v>
      </c>
      <c r="V552" s="9">
        <v>0</v>
      </c>
      <c r="W552" s="6">
        <v>0</v>
      </c>
      <c r="X552" s="23">
        <v>0</v>
      </c>
      <c r="Y552" s="6">
        <v>0</v>
      </c>
      <c r="Z552" s="27">
        <v>0.5074390944075482</v>
      </c>
      <c r="AA552" s="6">
        <v>0</v>
      </c>
      <c r="AB552" s="30">
        <v>9.9360000000000004E-3</v>
      </c>
      <c r="AC552" s="6">
        <v>0</v>
      </c>
      <c r="AD552" s="34">
        <v>5.352467264646465E-3</v>
      </c>
      <c r="AE552" s="6">
        <v>0</v>
      </c>
      <c r="AF552" s="32">
        <v>1.0929085773981873</v>
      </c>
      <c r="AG552" s="6">
        <v>0</v>
      </c>
      <c r="AH552" s="9">
        <v>26.434182384440597</v>
      </c>
      <c r="AI552" s="6">
        <v>0</v>
      </c>
    </row>
    <row r="553" spans="1:35">
      <c r="A553" s="1" t="s">
        <v>28</v>
      </c>
      <c r="B553" s="1" t="s">
        <v>70</v>
      </c>
      <c r="C553" s="1" t="s">
        <v>71</v>
      </c>
      <c r="D553" s="10">
        <v>0.25555555555555559</v>
      </c>
      <c r="E553" s="3">
        <f t="shared" si="71"/>
        <v>-169.99983333333333</v>
      </c>
      <c r="F553" s="3">
        <f t="shared" si="72"/>
        <v>-14.995333333333333</v>
      </c>
      <c r="G553" s="1">
        <v>4750</v>
      </c>
      <c r="H553" s="11">
        <v>298.1918991</v>
      </c>
      <c r="I553" s="1">
        <v>0</v>
      </c>
      <c r="J553" s="14">
        <v>10.2272</v>
      </c>
      <c r="K553" s="6">
        <v>0</v>
      </c>
      <c r="L553" s="18">
        <v>35.12763379317623</v>
      </c>
      <c r="M553" s="6">
        <v>0</v>
      </c>
      <c r="N553" s="7">
        <v>27.012864850085634</v>
      </c>
      <c r="O553" s="6">
        <v>0</v>
      </c>
      <c r="P553" s="27">
        <v>3.94</v>
      </c>
      <c r="Q553" s="6">
        <v>0</v>
      </c>
      <c r="R553" s="48">
        <v>104.55494189344768</v>
      </c>
      <c r="S553" s="6">
        <v>0</v>
      </c>
      <c r="T553" s="5">
        <v>11.09235885189104</v>
      </c>
      <c r="U553" s="6">
        <v>0</v>
      </c>
      <c r="V553" s="9">
        <v>0</v>
      </c>
      <c r="W553" s="6">
        <v>0</v>
      </c>
      <c r="X553" s="23">
        <v>2.5881525351521315</v>
      </c>
      <c r="Y553" s="6">
        <v>0</v>
      </c>
      <c r="Z553" s="27">
        <v>0.87445084744910662</v>
      </c>
      <c r="AA553" s="6">
        <v>0</v>
      </c>
      <c r="AB553" s="30"/>
      <c r="AC553" s="6"/>
      <c r="AD553" s="34">
        <v>2.1768179959595958E-3</v>
      </c>
      <c r="AE553" s="6">
        <v>0</v>
      </c>
      <c r="AF553" s="32">
        <v>0.85877885843898982</v>
      </c>
      <c r="AG553" s="6">
        <v>0</v>
      </c>
      <c r="AH553" s="9">
        <v>18.499087799953063</v>
      </c>
      <c r="AI553" s="6">
        <v>0</v>
      </c>
    </row>
    <row r="554" spans="1:35">
      <c r="A554" s="1" t="s">
        <v>28</v>
      </c>
      <c r="B554" s="1" t="s">
        <v>70</v>
      </c>
      <c r="C554" s="1" t="s">
        <v>71</v>
      </c>
      <c r="D554" s="10">
        <v>0.25555555555555559</v>
      </c>
      <c r="E554" s="3">
        <f t="shared" si="71"/>
        <v>-169.99983333333333</v>
      </c>
      <c r="F554" s="3">
        <f t="shared" si="72"/>
        <v>-14.995333333333333</v>
      </c>
      <c r="G554" s="1">
        <v>4750</v>
      </c>
      <c r="H554" s="11">
        <v>397.56934690000003</v>
      </c>
      <c r="I554" s="1">
        <v>0</v>
      </c>
      <c r="J554" s="14">
        <v>8.7233099999999997</v>
      </c>
      <c r="K554" s="6">
        <v>0</v>
      </c>
      <c r="L554" s="18">
        <v>34.660816066258725</v>
      </c>
      <c r="M554" s="6">
        <v>0</v>
      </c>
      <c r="N554" s="7">
        <v>26.896790647117086</v>
      </c>
      <c r="O554" s="6">
        <v>0</v>
      </c>
      <c r="P554" s="27">
        <v>2.96</v>
      </c>
      <c r="Q554" s="6">
        <v>0</v>
      </c>
      <c r="R554" s="48">
        <v>158.68630101619752</v>
      </c>
      <c r="S554" s="6">
        <v>0</v>
      </c>
      <c r="T554" s="5">
        <v>24.770129630455543</v>
      </c>
      <c r="U554" s="6">
        <v>0</v>
      </c>
      <c r="V554" s="9">
        <v>0</v>
      </c>
      <c r="W554" s="6">
        <v>0</v>
      </c>
      <c r="X554" s="23">
        <v>13.426193790374299</v>
      </c>
      <c r="Y554" s="6">
        <v>0</v>
      </c>
      <c r="Z554" s="27">
        <v>1.7996703358599204</v>
      </c>
      <c r="AA554" s="6">
        <v>0</v>
      </c>
      <c r="AB554" s="30"/>
      <c r="AC554" s="6"/>
      <c r="AD554" s="34">
        <v>6.4098353585291111E-4</v>
      </c>
      <c r="AE554" s="6">
        <v>0</v>
      </c>
      <c r="AF554" s="32">
        <v>0.40421830356551791</v>
      </c>
      <c r="AG554" s="6">
        <v>0</v>
      </c>
      <c r="AH554" s="9">
        <v>14.981507691390632</v>
      </c>
      <c r="AI554" s="6">
        <v>0</v>
      </c>
    </row>
    <row r="555" spans="1:35">
      <c r="A555" s="1" t="s">
        <v>28</v>
      </c>
      <c r="B555" s="1" t="s">
        <v>70</v>
      </c>
      <c r="C555" s="1" t="s">
        <v>71</v>
      </c>
      <c r="D555" s="10">
        <v>0.25555555555555559</v>
      </c>
      <c r="E555" s="3">
        <f t="shared" si="71"/>
        <v>-169.99983333333333</v>
      </c>
      <c r="F555" s="3">
        <f t="shared" si="72"/>
        <v>-14.995333333333333</v>
      </c>
      <c r="G555" s="1">
        <v>4750</v>
      </c>
      <c r="H555" s="11">
        <v>496.19087669999999</v>
      </c>
      <c r="I555" s="1">
        <v>0</v>
      </c>
      <c r="J555" s="14">
        <v>7.8262400000000003</v>
      </c>
      <c r="K555" s="6">
        <v>0</v>
      </c>
      <c r="L555" s="18">
        <v>34.528452241366018</v>
      </c>
      <c r="M555" s="6">
        <v>0</v>
      </c>
      <c r="N555" s="7">
        <v>26.92953863008006</v>
      </c>
      <c r="O555" s="6">
        <v>0</v>
      </c>
      <c r="P555" s="27">
        <v>3.31</v>
      </c>
      <c r="Q555" s="6">
        <v>0</v>
      </c>
      <c r="R555" s="48">
        <v>149.29658465348743</v>
      </c>
      <c r="S555" s="6">
        <v>0</v>
      </c>
      <c r="T555" s="5">
        <v>29.456884282066511</v>
      </c>
      <c r="U555" s="6">
        <v>0</v>
      </c>
      <c r="V555" s="9">
        <v>0</v>
      </c>
      <c r="W555" s="6">
        <v>0</v>
      </c>
      <c r="X555" s="23">
        <v>22.220926174404344</v>
      </c>
      <c r="Y555" s="6">
        <v>0</v>
      </c>
      <c r="Z555" s="27">
        <v>2.0264630801197834</v>
      </c>
      <c r="AA555" s="6">
        <v>0</v>
      </c>
      <c r="AB555" s="30"/>
      <c r="AC555" s="6"/>
      <c r="AD555" s="34">
        <v>6.5242012720463074E-4</v>
      </c>
      <c r="AE555" s="6">
        <v>0</v>
      </c>
      <c r="AF555" s="32">
        <v>0.58649359021038283</v>
      </c>
      <c r="AG555" s="6">
        <v>0</v>
      </c>
      <c r="AH555" s="9">
        <v>10.03041293956791</v>
      </c>
      <c r="AI555" s="6">
        <v>0</v>
      </c>
    </row>
    <row r="556" spans="1:35">
      <c r="A556" s="1" t="s">
        <v>28</v>
      </c>
      <c r="B556" s="1" t="s">
        <v>70</v>
      </c>
      <c r="C556" s="1" t="s">
        <v>71</v>
      </c>
      <c r="D556" s="10">
        <v>0.25555555555555559</v>
      </c>
      <c r="E556" s="3">
        <f t="shared" si="71"/>
        <v>-169.99983333333333</v>
      </c>
      <c r="F556" s="3">
        <f t="shared" si="72"/>
        <v>-14.995333333333333</v>
      </c>
      <c r="G556" s="1">
        <v>4750</v>
      </c>
      <c r="H556" s="11">
        <v>597.58562310000002</v>
      </c>
      <c r="I556" s="1">
        <v>0</v>
      </c>
      <c r="J556" s="14">
        <v>6.18194</v>
      </c>
      <c r="K556" s="6">
        <v>0</v>
      </c>
      <c r="L556" s="18">
        <v>34.453561999782295</v>
      </c>
      <c r="M556" s="6">
        <v>0</v>
      </c>
      <c r="N556" s="7">
        <v>27.097774824941553</v>
      </c>
      <c r="O556" s="6">
        <v>0</v>
      </c>
      <c r="P556" s="27">
        <v>3.69</v>
      </c>
      <c r="Q556" s="6">
        <v>0</v>
      </c>
      <c r="R556" s="48">
        <v>144.05615395165657</v>
      </c>
      <c r="S556" s="6">
        <v>0</v>
      </c>
      <c r="T556" s="5">
        <v>31.998901918266917</v>
      </c>
      <c r="U556" s="6">
        <v>0</v>
      </c>
      <c r="V556" s="9">
        <v>0</v>
      </c>
      <c r="W556" s="6">
        <v>0</v>
      </c>
      <c r="X556" s="23">
        <v>29.470791518201636</v>
      </c>
      <c r="Y556" s="6">
        <v>0</v>
      </c>
      <c r="Z556" s="27">
        <v>2.1527859369715783</v>
      </c>
      <c r="AA556" s="6">
        <v>0</v>
      </c>
      <c r="AB556" s="30"/>
      <c r="AC556" s="6"/>
      <c r="AD556" s="34">
        <v>4.9583502131426635E-4</v>
      </c>
      <c r="AE556" s="6">
        <v>0</v>
      </c>
      <c r="AF556" s="32">
        <v>0.4887188331634208</v>
      </c>
      <c r="AG556" s="6">
        <v>0</v>
      </c>
      <c r="AH556" s="9">
        <v>10.882461803835076</v>
      </c>
      <c r="AI556" s="6">
        <v>0</v>
      </c>
    </row>
    <row r="557" spans="1:35">
      <c r="A557" s="1" t="s">
        <v>28</v>
      </c>
      <c r="B557" s="1" t="s">
        <v>70</v>
      </c>
      <c r="C557" s="1" t="s">
        <v>71</v>
      </c>
      <c r="D557" s="10">
        <v>0.25555555555555559</v>
      </c>
      <c r="E557" s="3">
        <f t="shared" si="71"/>
        <v>-169.99983333333333</v>
      </c>
      <c r="F557" s="3">
        <f t="shared" si="72"/>
        <v>-14.995333333333333</v>
      </c>
      <c r="G557" s="1">
        <v>4750</v>
      </c>
      <c r="H557" s="11">
        <v>794.35791110000002</v>
      </c>
      <c r="I557" s="1">
        <v>0</v>
      </c>
      <c r="J557" s="14">
        <v>4.9255500000000003</v>
      </c>
      <c r="K557" s="6">
        <v>0</v>
      </c>
      <c r="L557" s="18">
        <v>34.47225530853396</v>
      </c>
      <c r="M557" s="6">
        <v>0</v>
      </c>
      <c r="N557" s="7">
        <v>27.265538776511221</v>
      </c>
      <c r="O557" s="6">
        <v>0</v>
      </c>
      <c r="P557" s="27">
        <v>3.37</v>
      </c>
      <c r="Q557" s="6">
        <v>0</v>
      </c>
      <c r="R557" s="48">
        <v>167.7094255244422</v>
      </c>
      <c r="S557" s="6">
        <v>0</v>
      </c>
      <c r="T557" s="5">
        <v>35.44570730794014</v>
      </c>
      <c r="U557" s="6">
        <v>0</v>
      </c>
      <c r="V557" s="9">
        <v>0</v>
      </c>
      <c r="W557" s="6">
        <v>0</v>
      </c>
      <c r="X557" s="23">
        <v>50.727231952926616</v>
      </c>
      <c r="Y557" s="6">
        <v>0</v>
      </c>
      <c r="Z557" s="27">
        <v>2.4049627004570953</v>
      </c>
      <c r="AA557" s="6">
        <v>0</v>
      </c>
      <c r="AB557" s="30"/>
      <c r="AC557" s="6"/>
      <c r="AD557" s="34">
        <v>4.4955423575076614E-4</v>
      </c>
      <c r="AE557" s="6">
        <v>0</v>
      </c>
      <c r="AF557" s="32">
        <v>0.32627741165644986</v>
      </c>
      <c r="AG557" s="6">
        <v>0</v>
      </c>
      <c r="AH557" s="9">
        <v>7.382152956034826</v>
      </c>
      <c r="AI557" s="6">
        <v>0</v>
      </c>
    </row>
    <row r="558" spans="1:35">
      <c r="A558" s="1" t="s">
        <v>28</v>
      </c>
      <c r="B558" s="1" t="s">
        <v>70</v>
      </c>
      <c r="C558" s="1" t="s">
        <v>71</v>
      </c>
      <c r="D558" s="10">
        <v>7.2916666666666671E-2</v>
      </c>
      <c r="E558" s="3">
        <f>-(169+59.84/60)</f>
        <v>-169.99733333333333</v>
      </c>
      <c r="F558" s="3">
        <f>-(14+59.69/60)</f>
        <v>-14.994833333333334</v>
      </c>
      <c r="G558" s="1">
        <v>4749</v>
      </c>
      <c r="H558" s="11">
        <v>991.52416129999995</v>
      </c>
      <c r="I558" s="1">
        <v>0</v>
      </c>
      <c r="J558" s="14"/>
      <c r="K558" s="6">
        <v>0</v>
      </c>
      <c r="L558" s="18"/>
      <c r="M558" s="6">
        <v>0</v>
      </c>
      <c r="N558" s="7"/>
      <c r="O558" s="6">
        <v>0</v>
      </c>
      <c r="P558" s="27">
        <v>4.7</v>
      </c>
      <c r="Q558" s="6">
        <v>999</v>
      </c>
      <c r="R558" s="48"/>
      <c r="S558" s="6">
        <v>0</v>
      </c>
      <c r="T558" s="5">
        <v>34.089084282995096</v>
      </c>
      <c r="U558" s="6">
        <v>0</v>
      </c>
      <c r="V558" s="9">
        <v>0</v>
      </c>
      <c r="W558" s="6">
        <v>0</v>
      </c>
      <c r="X558" s="23">
        <v>121.69178678080445</v>
      </c>
      <c r="Y558" s="6">
        <v>999</v>
      </c>
      <c r="Z558" s="27">
        <v>2.2647287627513388</v>
      </c>
      <c r="AA558" s="6">
        <v>0</v>
      </c>
      <c r="AB558" s="51"/>
      <c r="AC558" s="6"/>
      <c r="AD558" s="34">
        <v>3.196063935020306E-4</v>
      </c>
      <c r="AE558" s="6">
        <v>0</v>
      </c>
      <c r="AF558" s="32">
        <v>0.11234025175760304</v>
      </c>
      <c r="AG558" s="6">
        <v>0</v>
      </c>
      <c r="AH558" s="9">
        <v>5.4045935987661</v>
      </c>
      <c r="AI558" s="6">
        <v>0</v>
      </c>
    </row>
    <row r="559" spans="1:35">
      <c r="A559" s="1" t="s">
        <v>28</v>
      </c>
      <c r="B559" s="1" t="s">
        <v>70</v>
      </c>
      <c r="C559" s="1" t="s">
        <v>71</v>
      </c>
      <c r="D559" s="10">
        <v>7.2916666666666671E-2</v>
      </c>
      <c r="E559" s="3">
        <f t="shared" ref="E559:E575" si="73">-(169+59.84/60)</f>
        <v>-169.99733333333333</v>
      </c>
      <c r="F559" s="3">
        <f t="shared" ref="F559:F575" si="74">-(14+59.69/60)</f>
        <v>-14.994833333333334</v>
      </c>
      <c r="G559" s="1">
        <v>4749</v>
      </c>
      <c r="H559" s="11">
        <v>1238.173319</v>
      </c>
      <c r="I559" s="1">
        <v>0</v>
      </c>
      <c r="J559" s="14">
        <v>3.2057799999999999</v>
      </c>
      <c r="K559" s="6">
        <v>0</v>
      </c>
      <c r="L559" s="18">
        <v>34.557593195948968</v>
      </c>
      <c r="M559" s="6">
        <v>0</v>
      </c>
      <c r="N559" s="7">
        <v>27.512898011821108</v>
      </c>
      <c r="O559" s="6">
        <v>0</v>
      </c>
      <c r="P559" s="27">
        <v>3.1</v>
      </c>
      <c r="Q559" s="6">
        <v>0</v>
      </c>
      <c r="R559" s="48">
        <v>193.30330458981271</v>
      </c>
      <c r="S559" s="6">
        <v>0</v>
      </c>
      <c r="T559" s="5">
        <v>38.310411973461648</v>
      </c>
      <c r="U559" s="6">
        <v>0</v>
      </c>
      <c r="V559" s="9">
        <v>0</v>
      </c>
      <c r="W559" s="6">
        <v>0</v>
      </c>
      <c r="X559" s="23">
        <v>90.179292754065187</v>
      </c>
      <c r="Y559" s="6">
        <v>0</v>
      </c>
      <c r="Z559" s="27">
        <v>2.6177617803618363</v>
      </c>
      <c r="AA559" s="6">
        <v>0</v>
      </c>
      <c r="AB559" s="51"/>
      <c r="AC559" s="6"/>
      <c r="AD559" s="34">
        <v>3.8688162699156516E-4</v>
      </c>
      <c r="AE559" s="6">
        <v>0</v>
      </c>
      <c r="AF559" s="32">
        <v>0.19327688371354051</v>
      </c>
      <c r="AG559" s="6">
        <v>0</v>
      </c>
      <c r="AH559" s="9">
        <v>4.8058565590107927</v>
      </c>
      <c r="AI559" s="6">
        <v>0</v>
      </c>
    </row>
    <row r="560" spans="1:35">
      <c r="A560" s="1" t="s">
        <v>28</v>
      </c>
      <c r="B560" s="1" t="s">
        <v>70</v>
      </c>
      <c r="C560" s="1" t="s">
        <v>71</v>
      </c>
      <c r="D560" s="10">
        <v>7.2916666666666671E-2</v>
      </c>
      <c r="E560" s="3">
        <f t="shared" si="73"/>
        <v>-169.99733333333333</v>
      </c>
      <c r="F560" s="3">
        <f t="shared" si="74"/>
        <v>-14.994833333333334</v>
      </c>
      <c r="G560" s="1">
        <v>4749</v>
      </c>
      <c r="H560" s="11">
        <v>1485.9268649999999</v>
      </c>
      <c r="I560" s="1">
        <v>0</v>
      </c>
      <c r="J560" s="14">
        <v>2.6795800000000001</v>
      </c>
      <c r="K560" s="6">
        <v>0</v>
      </c>
      <c r="L560" s="18">
        <v>34.589420338782183</v>
      </c>
      <c r="M560" s="6">
        <v>0</v>
      </c>
      <c r="N560" s="7">
        <v>27.586121128428204</v>
      </c>
      <c r="O560" s="6">
        <v>0</v>
      </c>
      <c r="P560" s="27">
        <v>3.19</v>
      </c>
      <c r="Q560" s="6">
        <v>0</v>
      </c>
      <c r="R560" s="48">
        <v>193.62231123520127</v>
      </c>
      <c r="S560" s="6">
        <v>0</v>
      </c>
      <c r="T560" s="5">
        <v>38.140415572643704</v>
      </c>
      <c r="U560" s="6">
        <v>0</v>
      </c>
      <c r="V560" s="9">
        <v>0</v>
      </c>
      <c r="W560" s="6">
        <v>0</v>
      </c>
      <c r="X560" s="23">
        <v>101.76141319682499</v>
      </c>
      <c r="Y560" s="6">
        <v>0</v>
      </c>
      <c r="Z560" s="27">
        <v>2.5972270669301842</v>
      </c>
      <c r="AA560" s="6">
        <v>0</v>
      </c>
      <c r="AB560" s="51"/>
      <c r="AC560" s="6"/>
      <c r="AD560" s="34">
        <v>1.9486281187129024E-4</v>
      </c>
      <c r="AE560" s="6">
        <v>0</v>
      </c>
      <c r="AF560" s="32">
        <v>0.16486900395874432</v>
      </c>
      <c r="AG560" s="6">
        <v>0</v>
      </c>
      <c r="AH560" s="9">
        <v>4.1722919934281357</v>
      </c>
      <c r="AI560" s="6">
        <v>0</v>
      </c>
    </row>
    <row r="561" spans="1:35">
      <c r="A561" s="1" t="s">
        <v>28</v>
      </c>
      <c r="B561" s="1" t="s">
        <v>70</v>
      </c>
      <c r="C561" s="1" t="s">
        <v>71</v>
      </c>
      <c r="D561" s="10">
        <v>7.2916666666666671E-2</v>
      </c>
      <c r="E561" s="3">
        <f t="shared" si="73"/>
        <v>-169.99733333333333</v>
      </c>
      <c r="F561" s="3">
        <f t="shared" si="74"/>
        <v>-14.994833333333334</v>
      </c>
      <c r="G561" s="1">
        <v>4749</v>
      </c>
      <c r="H561" s="11">
        <v>1732.686927</v>
      </c>
      <c r="I561" s="1">
        <v>0</v>
      </c>
      <c r="J561" s="14">
        <v>2.2678400000000001</v>
      </c>
      <c r="K561" s="6">
        <v>0</v>
      </c>
      <c r="L561" s="18">
        <v>34.616924208200537</v>
      </c>
      <c r="M561" s="6">
        <v>0</v>
      </c>
      <c r="N561" s="7">
        <v>27.643153567240006</v>
      </c>
      <c r="O561" s="6">
        <v>0</v>
      </c>
      <c r="P561" s="27">
        <v>3.31</v>
      </c>
      <c r="Q561" s="6">
        <v>0</v>
      </c>
      <c r="R561" s="48">
        <v>191.72350257666537</v>
      </c>
      <c r="S561" s="6">
        <v>0</v>
      </c>
      <c r="T561" s="5">
        <v>37.945622813322657</v>
      </c>
      <c r="U561" s="6">
        <v>0</v>
      </c>
      <c r="V561" s="9">
        <v>0</v>
      </c>
      <c r="W561" s="6">
        <v>0</v>
      </c>
      <c r="X561" s="23">
        <v>111.47783100919617</v>
      </c>
      <c r="Y561" s="6">
        <v>0</v>
      </c>
      <c r="Z561" s="27">
        <v>2.5672354046666284</v>
      </c>
      <c r="AA561" s="6">
        <v>0</v>
      </c>
      <c r="AB561" s="51"/>
      <c r="AC561" s="6"/>
      <c r="AD561" s="34"/>
      <c r="AE561" s="6"/>
      <c r="AG561" s="6"/>
      <c r="AI561" s="6"/>
    </row>
    <row r="562" spans="1:35">
      <c r="A562" s="1" t="s">
        <v>28</v>
      </c>
      <c r="B562" s="1" t="s">
        <v>70</v>
      </c>
      <c r="C562" s="1" t="s">
        <v>71</v>
      </c>
      <c r="D562" s="10">
        <v>7.2916666666666671E-2</v>
      </c>
      <c r="E562" s="3">
        <f t="shared" si="73"/>
        <v>-169.99733333333333</v>
      </c>
      <c r="F562" s="3">
        <f t="shared" si="74"/>
        <v>-14.994833333333334</v>
      </c>
      <c r="G562" s="1">
        <v>4749</v>
      </c>
      <c r="H562" s="11">
        <v>1978.3792820000001</v>
      </c>
      <c r="I562" s="1">
        <v>0</v>
      </c>
      <c r="J562" s="14">
        <v>2.00143</v>
      </c>
      <c r="K562" s="6">
        <v>0</v>
      </c>
      <c r="L562" s="18">
        <v>34.636561758538313</v>
      </c>
      <c r="M562" s="6">
        <v>0</v>
      </c>
      <c r="N562" s="7">
        <v>27.680424985130912</v>
      </c>
      <c r="O562" s="6">
        <v>0</v>
      </c>
      <c r="P562" s="27">
        <v>3.36</v>
      </c>
      <c r="Q562" s="6">
        <v>0</v>
      </c>
      <c r="R562" s="48">
        <v>191.75857879819335</v>
      </c>
      <c r="S562" s="6">
        <v>0</v>
      </c>
      <c r="T562" s="5">
        <v>37.971941356106889</v>
      </c>
      <c r="U562" s="6">
        <v>0</v>
      </c>
      <c r="V562" s="9">
        <v>0</v>
      </c>
      <c r="W562" s="6">
        <v>0</v>
      </c>
      <c r="X562" s="23">
        <v>119.35746464027358</v>
      </c>
      <c r="Y562" s="6">
        <v>0</v>
      </c>
      <c r="Z562" s="27">
        <v>2.5775905790189042</v>
      </c>
      <c r="AA562" s="6">
        <v>0</v>
      </c>
      <c r="AB562" s="51"/>
      <c r="AC562" s="6"/>
      <c r="AD562" s="34">
        <v>2.6547238637925649E-4</v>
      </c>
      <c r="AE562" s="6">
        <v>0</v>
      </c>
      <c r="AF562" s="32">
        <v>0.12463311608786029</v>
      </c>
      <c r="AG562" s="6">
        <v>0</v>
      </c>
      <c r="AH562" s="9">
        <v>3.3403929333835038</v>
      </c>
      <c r="AI562" s="6">
        <v>0</v>
      </c>
    </row>
    <row r="563" spans="1:35">
      <c r="A563" s="1" t="s">
        <v>28</v>
      </c>
      <c r="B563" s="1" t="s">
        <v>70</v>
      </c>
      <c r="C563" s="1" t="s">
        <v>71</v>
      </c>
      <c r="D563" s="10">
        <v>7.2916666666666671E-2</v>
      </c>
      <c r="E563" s="3">
        <f t="shared" si="73"/>
        <v>-169.99733333333333</v>
      </c>
      <c r="F563" s="3">
        <f t="shared" si="74"/>
        <v>-14.994833333333334</v>
      </c>
      <c r="G563" s="1">
        <v>4749</v>
      </c>
      <c r="H563" s="11">
        <v>2225.4383240000002</v>
      </c>
      <c r="I563" s="1">
        <v>0</v>
      </c>
      <c r="J563" s="14">
        <v>1.80758</v>
      </c>
      <c r="K563" s="6">
        <v>0</v>
      </c>
      <c r="L563" s="18">
        <v>34.652265932458072</v>
      </c>
      <c r="M563" s="6">
        <v>0</v>
      </c>
      <c r="N563" s="7">
        <v>27.70813071896805</v>
      </c>
      <c r="O563" s="6">
        <v>0</v>
      </c>
      <c r="P563" s="27">
        <v>3.39</v>
      </c>
      <c r="Q563" s="6">
        <v>0</v>
      </c>
      <c r="R563" s="48">
        <v>192.082656962469</v>
      </c>
      <c r="S563" s="6">
        <v>0</v>
      </c>
      <c r="T563" s="5">
        <v>37.948016558987277</v>
      </c>
      <c r="U563" s="6">
        <v>0</v>
      </c>
      <c r="V563" s="9">
        <v>0</v>
      </c>
      <c r="W563" s="6">
        <v>0</v>
      </c>
      <c r="X563" s="23">
        <v>125.05408145468368</v>
      </c>
      <c r="Y563" s="6">
        <v>0</v>
      </c>
      <c r="Z563" s="27">
        <v>2.5627237781027867</v>
      </c>
      <c r="AA563" s="6">
        <v>0</v>
      </c>
      <c r="AB563" s="51"/>
      <c r="AC563" s="6"/>
      <c r="AD563" s="34"/>
      <c r="AE563" s="6"/>
      <c r="AG563" s="6"/>
      <c r="AI563" s="6"/>
    </row>
    <row r="564" spans="1:35">
      <c r="A564" s="1" t="s">
        <v>28</v>
      </c>
      <c r="B564" s="1" t="s">
        <v>70</v>
      </c>
      <c r="C564" s="1" t="s">
        <v>71</v>
      </c>
      <c r="D564" s="10">
        <v>7.2916666666666671E-2</v>
      </c>
      <c r="E564" s="3">
        <f t="shared" si="73"/>
        <v>-169.99733333333333</v>
      </c>
      <c r="F564" s="3">
        <f t="shared" si="74"/>
        <v>-14.994833333333334</v>
      </c>
      <c r="G564" s="1">
        <v>4749</v>
      </c>
      <c r="H564" s="11">
        <v>2470.7271599999999</v>
      </c>
      <c r="I564" s="1">
        <v>0</v>
      </c>
      <c r="J564" s="14">
        <v>1.6665399999999999</v>
      </c>
      <c r="K564" s="6">
        <v>0</v>
      </c>
      <c r="L564" s="18">
        <v>34.664429404656651</v>
      </c>
      <c r="M564" s="6">
        <v>0</v>
      </c>
      <c r="N564" s="7">
        <v>27.728588999862268</v>
      </c>
      <c r="O564" s="6">
        <v>0</v>
      </c>
      <c r="P564" s="27">
        <v>3.41</v>
      </c>
      <c r="Q564" s="6">
        <v>0</v>
      </c>
      <c r="R564" s="48">
        <v>192.40734192753987</v>
      </c>
      <c r="S564" s="6">
        <v>0</v>
      </c>
      <c r="T564" s="5">
        <v>37.954234734521577</v>
      </c>
      <c r="U564" s="6">
        <v>0</v>
      </c>
      <c r="V564" s="9">
        <v>0</v>
      </c>
      <c r="W564" s="6">
        <v>0</v>
      </c>
      <c r="X564" s="23">
        <v>129.7083954359552</v>
      </c>
      <c r="Y564" s="6">
        <v>0</v>
      </c>
      <c r="Z564" s="27">
        <v>2.5579448531505267</v>
      </c>
      <c r="AA564" s="6">
        <v>0</v>
      </c>
      <c r="AB564" s="51"/>
      <c r="AC564" s="6"/>
      <c r="AD564" s="34">
        <v>2.12907480912215E-4</v>
      </c>
      <c r="AE564" s="6">
        <v>0</v>
      </c>
      <c r="AF564" s="32">
        <v>0.10955111447258671</v>
      </c>
      <c r="AG564" s="6">
        <v>0</v>
      </c>
      <c r="AH564" s="9">
        <v>3.6858181486269497</v>
      </c>
      <c r="AI564" s="6">
        <v>0</v>
      </c>
    </row>
    <row r="565" spans="1:35">
      <c r="A565" s="1" t="s">
        <v>28</v>
      </c>
      <c r="B565" s="1" t="s">
        <v>70</v>
      </c>
      <c r="C565" s="1" t="s">
        <v>71</v>
      </c>
      <c r="D565" s="10">
        <v>7.2916666666666671E-2</v>
      </c>
      <c r="E565" s="3">
        <f t="shared" si="73"/>
        <v>-169.99733333333333</v>
      </c>
      <c r="F565" s="3">
        <f t="shared" si="74"/>
        <v>-14.994833333333334</v>
      </c>
      <c r="G565" s="1">
        <v>4749</v>
      </c>
      <c r="H565" s="11">
        <v>2715.2735870000001</v>
      </c>
      <c r="I565" s="1">
        <v>0</v>
      </c>
      <c r="J565" s="14">
        <v>1.56131</v>
      </c>
      <c r="K565" s="6">
        <v>0</v>
      </c>
      <c r="L565" s="18">
        <v>34.670887056286965</v>
      </c>
      <c r="M565" s="6">
        <v>0</v>
      </c>
      <c r="N565" s="7">
        <v>27.74159194308686</v>
      </c>
      <c r="O565" s="6">
        <v>0</v>
      </c>
      <c r="P565" s="27">
        <v>3.52</v>
      </c>
      <c r="Q565" s="6">
        <v>0</v>
      </c>
      <c r="R565" s="48">
        <v>188.41613707180437</v>
      </c>
      <c r="S565" s="6">
        <v>0</v>
      </c>
      <c r="T565" s="5">
        <v>37.719356119132087</v>
      </c>
      <c r="U565" s="6">
        <v>0</v>
      </c>
      <c r="V565" s="9">
        <v>0</v>
      </c>
      <c r="W565" s="6">
        <v>0</v>
      </c>
      <c r="X565" s="23">
        <v>131.78463794428092</v>
      </c>
      <c r="Y565" s="6">
        <v>0</v>
      </c>
      <c r="Z565" s="27">
        <v>2.5430733027934762</v>
      </c>
      <c r="AA565" s="6">
        <v>0</v>
      </c>
      <c r="AB565" s="51"/>
      <c r="AC565" s="6"/>
      <c r="AD565" s="34"/>
      <c r="AE565" s="6"/>
      <c r="AG565" s="6"/>
      <c r="AI565" s="6"/>
    </row>
    <row r="566" spans="1:35">
      <c r="A566" s="1" t="s">
        <v>28</v>
      </c>
      <c r="B566" s="1" t="s">
        <v>70</v>
      </c>
      <c r="C566" s="1" t="s">
        <v>71</v>
      </c>
      <c r="D566" s="10">
        <v>7.2916666666666671E-2</v>
      </c>
      <c r="E566" s="3">
        <f t="shared" si="73"/>
        <v>-169.99733333333333</v>
      </c>
      <c r="F566" s="3">
        <f t="shared" si="74"/>
        <v>-14.994833333333334</v>
      </c>
      <c r="G566" s="1">
        <v>4749</v>
      </c>
      <c r="H566" s="11">
        <v>2961.1682489999998</v>
      </c>
      <c r="I566" s="1">
        <v>0</v>
      </c>
      <c r="J566" s="14">
        <v>1.45726</v>
      </c>
      <c r="K566" s="6">
        <v>0</v>
      </c>
      <c r="L566" s="18">
        <v>34.677148122043128</v>
      </c>
      <c r="M566" s="6">
        <v>0</v>
      </c>
      <c r="N566" s="7">
        <v>27.754212703817529</v>
      </c>
      <c r="O566" s="6">
        <v>0</v>
      </c>
      <c r="P566" s="27">
        <v>3.58</v>
      </c>
      <c r="Q566" s="6">
        <v>0</v>
      </c>
      <c r="R566" s="48">
        <v>186.65131902294351</v>
      </c>
      <c r="S566" s="6">
        <v>0</v>
      </c>
      <c r="T566" s="5">
        <v>37.635190741237011</v>
      </c>
      <c r="U566" s="6">
        <v>0</v>
      </c>
      <c r="V566" s="9">
        <v>0</v>
      </c>
      <c r="W566" s="6">
        <v>0</v>
      </c>
      <c r="X566" s="23">
        <v>133.61257130179149</v>
      </c>
      <c r="Y566" s="6">
        <v>0</v>
      </c>
      <c r="Z566" s="27">
        <v>2.5281985920030796</v>
      </c>
      <c r="AA566" s="6">
        <v>0</v>
      </c>
      <c r="AB566" s="51"/>
      <c r="AC566" s="6"/>
      <c r="AD566" s="34">
        <v>1.9907977257107158E-4</v>
      </c>
      <c r="AE566" s="6">
        <v>0</v>
      </c>
      <c r="AF566" s="32">
        <v>0.10578061406876831</v>
      </c>
      <c r="AG566" s="6">
        <v>0</v>
      </c>
      <c r="AH566" s="9">
        <v>3.9276157992973624</v>
      </c>
      <c r="AI566" s="6">
        <v>0</v>
      </c>
    </row>
    <row r="567" spans="1:35">
      <c r="A567" s="1" t="s">
        <v>28</v>
      </c>
      <c r="B567" s="1" t="s">
        <v>70</v>
      </c>
      <c r="C567" s="1" t="s">
        <v>71</v>
      </c>
      <c r="D567" s="10">
        <v>7.2916666666666671E-2</v>
      </c>
      <c r="E567" s="3">
        <f t="shared" si="73"/>
        <v>-169.99733333333333</v>
      </c>
      <c r="F567" s="3">
        <f t="shared" si="74"/>
        <v>-14.994833333333334</v>
      </c>
      <c r="G567" s="1">
        <v>4749</v>
      </c>
      <c r="H567" s="11">
        <v>3205.4622199999999</v>
      </c>
      <c r="I567" s="1">
        <v>0</v>
      </c>
      <c r="J567" s="14">
        <v>1.3654200000000001</v>
      </c>
      <c r="K567" s="6">
        <v>0</v>
      </c>
      <c r="L567" s="18">
        <v>34.681047963461481</v>
      </c>
      <c r="M567" s="6">
        <v>0</v>
      </c>
      <c r="N567" s="7">
        <v>27.76393272591713</v>
      </c>
      <c r="O567" s="6">
        <v>0</v>
      </c>
      <c r="P567" s="27">
        <v>3.67</v>
      </c>
      <c r="Q567" s="6">
        <v>0</v>
      </c>
      <c r="R567" s="48">
        <v>183.44735448950786</v>
      </c>
      <c r="S567" s="6">
        <v>0</v>
      </c>
      <c r="T567" s="5">
        <v>37.299955994837788</v>
      </c>
      <c r="U567" s="6">
        <v>0</v>
      </c>
      <c r="V567" s="9">
        <v>0</v>
      </c>
      <c r="W567" s="6">
        <v>0</v>
      </c>
      <c r="X567" s="23">
        <v>133.90421829751079</v>
      </c>
      <c r="Y567" s="6">
        <v>0</v>
      </c>
      <c r="Z567" s="27">
        <v>2.5133204590764944</v>
      </c>
      <c r="AA567" s="6">
        <v>0</v>
      </c>
      <c r="AB567" s="51"/>
      <c r="AC567" s="6"/>
      <c r="AD567" s="34"/>
      <c r="AE567" s="6"/>
      <c r="AG567" s="6"/>
      <c r="AI567" s="6"/>
    </row>
    <row r="568" spans="1:35">
      <c r="A568" s="1" t="s">
        <v>28</v>
      </c>
      <c r="B568" s="1" t="s">
        <v>70</v>
      </c>
      <c r="C568" s="1" t="s">
        <v>71</v>
      </c>
      <c r="D568" s="10">
        <v>7.2916666666666671E-2</v>
      </c>
      <c r="E568" s="3">
        <f t="shared" si="73"/>
        <v>-169.99733333333333</v>
      </c>
      <c r="F568" s="3">
        <f t="shared" si="74"/>
        <v>-14.994833333333334</v>
      </c>
      <c r="G568" s="1">
        <v>4749</v>
      </c>
      <c r="H568" s="11">
        <v>3450.339203</v>
      </c>
      <c r="I568" s="1">
        <v>0</v>
      </c>
      <c r="J568" s="14">
        <v>1.26312</v>
      </c>
      <c r="K568" s="6">
        <v>0</v>
      </c>
      <c r="L568" s="18">
        <v>34.682389668330465</v>
      </c>
      <c r="M568" s="6">
        <v>0</v>
      </c>
      <c r="N568" s="7">
        <v>27.77222088070198</v>
      </c>
      <c r="O568" s="6">
        <v>0</v>
      </c>
      <c r="P568" s="27">
        <v>3.75</v>
      </c>
      <c r="Q568" s="6">
        <v>0</v>
      </c>
      <c r="R568" s="48">
        <v>180.79355564310814</v>
      </c>
      <c r="S568" s="6">
        <v>0</v>
      </c>
      <c r="T568" s="5">
        <v>36.934662694025633</v>
      </c>
      <c r="U568" s="6">
        <v>0</v>
      </c>
      <c r="V568" s="9">
        <v>0</v>
      </c>
      <c r="W568" s="6">
        <v>0</v>
      </c>
      <c r="X568" s="23">
        <v>133.15547632581726</v>
      </c>
      <c r="Y568" s="6">
        <v>0</v>
      </c>
      <c r="Z568" s="27">
        <v>2.4883447239491159</v>
      </c>
      <c r="AA568" s="6">
        <v>0</v>
      </c>
      <c r="AB568" s="51"/>
      <c r="AC568" s="6"/>
      <c r="AD568" s="34">
        <v>2.8518422592939706E-4</v>
      </c>
      <c r="AE568" s="6">
        <v>0</v>
      </c>
      <c r="AF568" s="32">
        <v>0.11125558725787446</v>
      </c>
      <c r="AG568" s="6">
        <v>0</v>
      </c>
      <c r="AH568" s="9">
        <v>4.1981988845713945</v>
      </c>
      <c r="AI568" s="6">
        <v>0</v>
      </c>
    </row>
    <row r="569" spans="1:35">
      <c r="A569" s="1" t="s">
        <v>28</v>
      </c>
      <c r="B569" s="1" t="s">
        <v>70</v>
      </c>
      <c r="C569" s="1" t="s">
        <v>71</v>
      </c>
      <c r="D569" s="10">
        <v>7.2916666666666671E-2</v>
      </c>
      <c r="E569" s="3">
        <f t="shared" si="73"/>
        <v>-169.99733333333333</v>
      </c>
      <c r="F569" s="3">
        <f t="shared" si="74"/>
        <v>-14.994833333333334</v>
      </c>
      <c r="G569" s="1">
        <v>4749</v>
      </c>
      <c r="H569" s="11">
        <v>3695.2453089999999</v>
      </c>
      <c r="I569" s="1">
        <v>0</v>
      </c>
      <c r="J569" s="14">
        <v>1.1230500000000001</v>
      </c>
      <c r="K569" s="6">
        <v>0</v>
      </c>
      <c r="L569" s="18">
        <v>34.70407277655432</v>
      </c>
      <c r="M569" s="6">
        <v>0</v>
      </c>
      <c r="N569" s="7">
        <v>27.799303975570183</v>
      </c>
      <c r="O569" s="6">
        <v>0</v>
      </c>
      <c r="P569" s="27">
        <v>4.13</v>
      </c>
      <c r="Q569" s="6">
        <v>0</v>
      </c>
      <c r="R569" s="48">
        <v>165.04560290656815</v>
      </c>
      <c r="S569" s="6">
        <v>0</v>
      </c>
      <c r="T569" s="5">
        <v>35.43977618173345</v>
      </c>
      <c r="U569" s="6">
        <v>0</v>
      </c>
      <c r="V569" s="9">
        <v>0</v>
      </c>
      <c r="W569" s="6">
        <v>0</v>
      </c>
      <c r="X569" s="23">
        <v>124.48207124302741</v>
      </c>
      <c r="Y569" s="6">
        <v>0</v>
      </c>
      <c r="Z569" s="27">
        <v>2.3725017044097885</v>
      </c>
      <c r="AA569" s="6">
        <v>0</v>
      </c>
      <c r="AB569" s="51"/>
      <c r="AC569" s="6"/>
      <c r="AD569" s="34"/>
      <c r="AE569" s="6"/>
      <c r="AG569" s="6"/>
      <c r="AI569" s="6"/>
    </row>
    <row r="570" spans="1:35">
      <c r="A570" s="1" t="s">
        <v>28</v>
      </c>
      <c r="B570" s="1" t="s">
        <v>70</v>
      </c>
      <c r="C570" s="1" t="s">
        <v>71</v>
      </c>
      <c r="D570" s="10">
        <v>7.2916666666666671E-2</v>
      </c>
      <c r="E570" s="3">
        <f t="shared" si="73"/>
        <v>-169.99733333333333</v>
      </c>
      <c r="F570" s="3">
        <f t="shared" si="74"/>
        <v>-14.994833333333334</v>
      </c>
      <c r="G570" s="1">
        <v>4749</v>
      </c>
      <c r="H570" s="11">
        <v>3938.5604530000001</v>
      </c>
      <c r="I570" s="1">
        <v>0</v>
      </c>
      <c r="J570" s="14">
        <v>0.93022899999999997</v>
      </c>
      <c r="K570" s="6">
        <v>0</v>
      </c>
      <c r="L570" s="18">
        <v>34.714575197593128</v>
      </c>
      <c r="M570" s="6">
        <v>0</v>
      </c>
      <c r="N570" s="7">
        <v>27.820631718856475</v>
      </c>
      <c r="O570" s="6">
        <v>0</v>
      </c>
      <c r="P570" s="27">
        <v>4.54</v>
      </c>
      <c r="Q570" s="6">
        <v>0</v>
      </c>
      <c r="R570" s="48">
        <v>148.4749804122869</v>
      </c>
      <c r="S570" s="6">
        <v>0</v>
      </c>
      <c r="T570" s="5">
        <v>34.120903134086383</v>
      </c>
      <c r="U570" s="6">
        <v>0</v>
      </c>
      <c r="V570" s="9">
        <v>0</v>
      </c>
      <c r="W570" s="6">
        <v>0</v>
      </c>
      <c r="X570" s="23">
        <v>116.80134920663211</v>
      </c>
      <c r="Y570" s="6">
        <v>0</v>
      </c>
      <c r="Z570" s="27">
        <v>2.2717799031238255</v>
      </c>
      <c r="AA570" s="6">
        <v>0</v>
      </c>
      <c r="AB570" s="51"/>
      <c r="AC570" s="6"/>
      <c r="AD570" s="34">
        <v>4.3934846360512331E-5</v>
      </c>
      <c r="AE570" s="6">
        <v>0</v>
      </c>
      <c r="AF570" s="32">
        <v>0.1098610186153663</v>
      </c>
      <c r="AG570" s="6">
        <v>0</v>
      </c>
      <c r="AH570" s="9">
        <v>5.2914296682875053</v>
      </c>
      <c r="AI570" s="6">
        <v>0</v>
      </c>
    </row>
    <row r="571" spans="1:35">
      <c r="A571" s="1" t="s">
        <v>28</v>
      </c>
      <c r="B571" s="1" t="s">
        <v>70</v>
      </c>
      <c r="C571" s="1" t="s">
        <v>71</v>
      </c>
      <c r="D571" s="10">
        <v>7.2916666666666671E-2</v>
      </c>
      <c r="E571" s="3">
        <f t="shared" si="73"/>
        <v>-169.99733333333333</v>
      </c>
      <c r="F571" s="3">
        <f t="shared" si="74"/>
        <v>-14.994833333333334</v>
      </c>
      <c r="G571" s="1">
        <v>4749</v>
      </c>
      <c r="H571" s="11">
        <v>4183.033246</v>
      </c>
      <c r="I571" s="1">
        <v>0</v>
      </c>
      <c r="J571" s="14">
        <v>0.75348499999999996</v>
      </c>
      <c r="K571" s="6">
        <v>0</v>
      </c>
      <c r="L571" s="18">
        <v>34.714646766100607</v>
      </c>
      <c r="M571" s="6">
        <v>0</v>
      </c>
      <c r="N571" s="7">
        <v>27.832069407355448</v>
      </c>
      <c r="O571" s="6">
        <v>0</v>
      </c>
      <c r="P571" s="27">
        <v>4.66</v>
      </c>
      <c r="Q571" s="6">
        <v>0</v>
      </c>
      <c r="R571" s="48">
        <v>144.74250012810924</v>
      </c>
      <c r="S571" s="6">
        <v>0</v>
      </c>
      <c r="T571" s="5">
        <v>33.891571748451184</v>
      </c>
      <c r="U571" s="6">
        <v>0</v>
      </c>
      <c r="V571" s="9">
        <v>0</v>
      </c>
      <c r="W571" s="6">
        <v>0</v>
      </c>
      <c r="X571" s="23">
        <v>119.71936542194214</v>
      </c>
      <c r="Y571" s="6">
        <v>0</v>
      </c>
      <c r="Z571" s="27">
        <v>2.2518199118430431</v>
      </c>
      <c r="AA571" s="6">
        <v>0</v>
      </c>
      <c r="AB571" s="51"/>
      <c r="AC571" s="6"/>
      <c r="AD571" s="34"/>
      <c r="AE571" s="6"/>
      <c r="AG571" s="6"/>
      <c r="AI571" s="6"/>
    </row>
    <row r="572" spans="1:35">
      <c r="A572" s="1" t="s">
        <v>28</v>
      </c>
      <c r="B572" s="1" t="s">
        <v>70</v>
      </c>
      <c r="C572" s="1" t="s">
        <v>71</v>
      </c>
      <c r="D572" s="10">
        <v>7.2916666666666671E-2</v>
      </c>
      <c r="E572" s="3">
        <f t="shared" si="73"/>
        <v>-169.99733333333333</v>
      </c>
      <c r="F572" s="3">
        <f t="shared" si="74"/>
        <v>-14.994833333333334</v>
      </c>
      <c r="G572" s="1">
        <v>4749</v>
      </c>
      <c r="H572" s="11">
        <v>4425.9946300000001</v>
      </c>
      <c r="I572" s="1">
        <v>0</v>
      </c>
      <c r="J572" s="14">
        <v>0.67050799999999999</v>
      </c>
      <c r="K572" s="6">
        <v>0</v>
      </c>
      <c r="L572" s="18">
        <v>34.710388481232378</v>
      </c>
      <c r="M572" s="6">
        <v>0</v>
      </c>
      <c r="N572" s="7">
        <v>27.833840186211091</v>
      </c>
      <c r="O572" s="6">
        <v>0</v>
      </c>
      <c r="P572" s="27">
        <v>4.71</v>
      </c>
      <c r="Q572" s="6">
        <v>0</v>
      </c>
      <c r="R572" s="48">
        <v>143.28793317350582</v>
      </c>
      <c r="S572" s="6">
        <v>0</v>
      </c>
      <c r="T572" s="5">
        <v>33.837318957782415</v>
      </c>
      <c r="U572" s="6">
        <v>0</v>
      </c>
      <c r="V572" s="9">
        <v>0</v>
      </c>
      <c r="W572" s="6">
        <v>0</v>
      </c>
      <c r="X572" s="23">
        <v>121.78669276266176</v>
      </c>
      <c r="Y572" s="6">
        <v>0</v>
      </c>
      <c r="Z572" s="27">
        <v>2.2607356007049297</v>
      </c>
      <c r="AA572" s="6">
        <v>0</v>
      </c>
      <c r="AB572" s="51"/>
      <c r="AC572" s="6"/>
      <c r="AD572" s="34">
        <v>6.5117718712902228E-5</v>
      </c>
      <c r="AE572" s="6">
        <v>0</v>
      </c>
      <c r="AF572" s="32">
        <v>0.12452981470693378</v>
      </c>
      <c r="AG572" s="6">
        <v>0</v>
      </c>
      <c r="AH572" s="9">
        <v>6.0404666992031055</v>
      </c>
      <c r="AI572" s="6">
        <v>0</v>
      </c>
    </row>
    <row r="573" spans="1:35">
      <c r="A573" s="1" t="s">
        <v>28</v>
      </c>
      <c r="B573" s="1" t="s">
        <v>70</v>
      </c>
      <c r="C573" s="1" t="s">
        <v>71</v>
      </c>
      <c r="D573" s="10">
        <v>7.2916666666666671E-2</v>
      </c>
      <c r="E573" s="3">
        <f t="shared" si="73"/>
        <v>-169.99733333333333</v>
      </c>
      <c r="F573" s="3">
        <f t="shared" si="74"/>
        <v>-14.994833333333334</v>
      </c>
      <c r="G573" s="1">
        <v>4749</v>
      </c>
      <c r="H573" s="11">
        <v>4670.1548290000001</v>
      </c>
      <c r="I573" s="1">
        <v>0</v>
      </c>
      <c r="J573" s="14">
        <v>0.64960700000000005</v>
      </c>
      <c r="K573" s="6">
        <v>0</v>
      </c>
      <c r="L573" s="18">
        <v>34.703965429064723</v>
      </c>
      <c r="M573" s="6">
        <v>999</v>
      </c>
      <c r="N573" s="7">
        <v>27.829962247981257</v>
      </c>
      <c r="O573" s="6">
        <v>0</v>
      </c>
      <c r="P573" s="27">
        <v>4.71</v>
      </c>
      <c r="Q573" s="6">
        <v>0</v>
      </c>
      <c r="R573" s="48">
        <v>143.49713234587566</v>
      </c>
      <c r="S573" s="6">
        <v>0</v>
      </c>
      <c r="T573" s="5">
        <v>33.967817869192679</v>
      </c>
      <c r="U573" s="6">
        <v>0</v>
      </c>
      <c r="V573" s="9">
        <v>0</v>
      </c>
      <c r="W573" s="6">
        <v>0</v>
      </c>
      <c r="X573" s="23">
        <v>122.64472200457084</v>
      </c>
      <c r="Y573" s="6">
        <v>0</v>
      </c>
      <c r="Z573" s="27">
        <v>2.2664697917439787</v>
      </c>
      <c r="AA573" s="6">
        <v>0</v>
      </c>
      <c r="AB573" s="51"/>
      <c r="AC573" s="6"/>
      <c r="AD573" s="34"/>
      <c r="AE573" s="6"/>
      <c r="AG573" s="6"/>
      <c r="AI573" s="6"/>
    </row>
    <row r="574" spans="1:35">
      <c r="A574" s="1" t="s">
        <v>28</v>
      </c>
      <c r="B574" s="1" t="s">
        <v>70</v>
      </c>
      <c r="C574" s="1" t="s">
        <v>71</v>
      </c>
      <c r="D574" s="10">
        <v>7.2916666666666671E-2</v>
      </c>
      <c r="E574" s="3">
        <f t="shared" si="73"/>
        <v>-169.99733333333333</v>
      </c>
      <c r="F574" s="3">
        <f t="shared" si="74"/>
        <v>-14.994833333333334</v>
      </c>
      <c r="G574" s="1">
        <v>4749</v>
      </c>
      <c r="H574" s="11">
        <v>4763.817634</v>
      </c>
      <c r="I574" s="1">
        <v>0</v>
      </c>
      <c r="J574" s="14">
        <v>0.64412400000000003</v>
      </c>
      <c r="K574" s="6">
        <v>0</v>
      </c>
      <c r="L574" s="18">
        <v>34.710925235198765</v>
      </c>
      <c r="M574" s="6">
        <v>0</v>
      </c>
      <c r="N574" s="7">
        <v>27.835906473045725</v>
      </c>
      <c r="O574" s="6">
        <v>0</v>
      </c>
      <c r="P574" s="27">
        <v>4.71</v>
      </c>
      <c r="Q574" s="6">
        <v>0</v>
      </c>
      <c r="R574" s="48">
        <v>143.53124944348539</v>
      </c>
      <c r="S574" s="6">
        <v>0</v>
      </c>
      <c r="T574" s="5">
        <v>34.098344120508287</v>
      </c>
      <c r="U574" s="6">
        <v>0</v>
      </c>
      <c r="V574" s="9">
        <v>0</v>
      </c>
      <c r="W574" s="6">
        <v>0</v>
      </c>
      <c r="X574" s="23">
        <v>122.85914953793629</v>
      </c>
      <c r="Y574" s="6">
        <v>0</v>
      </c>
      <c r="Z574" s="27">
        <v>2.2671585401937495</v>
      </c>
      <c r="AA574" s="6">
        <v>0</v>
      </c>
      <c r="AB574" s="51"/>
      <c r="AC574" s="6"/>
      <c r="AD574" s="34">
        <v>1.0365877813183382E-4</v>
      </c>
      <c r="AE574" s="6">
        <v>0</v>
      </c>
      <c r="AF574" s="32">
        <v>0.11502608766169285</v>
      </c>
      <c r="AG574" s="6">
        <v>0</v>
      </c>
      <c r="AH574" s="9">
        <v>6.325442501778948</v>
      </c>
      <c r="AI574" s="6">
        <v>0</v>
      </c>
    </row>
    <row r="575" spans="1:35">
      <c r="A575" s="1" t="s">
        <v>28</v>
      </c>
      <c r="B575" s="1" t="s">
        <v>70</v>
      </c>
      <c r="C575" s="1" t="s">
        <v>71</v>
      </c>
      <c r="D575" s="10">
        <v>7.2916666666666671E-2</v>
      </c>
      <c r="E575" s="3">
        <f t="shared" si="73"/>
        <v>-169.99733333333333</v>
      </c>
      <c r="F575" s="3">
        <f t="shared" si="74"/>
        <v>-14.994833333333334</v>
      </c>
      <c r="G575" s="1">
        <v>4749</v>
      </c>
      <c r="H575" s="11">
        <v>4812.1782199999998</v>
      </c>
      <c r="I575" s="1">
        <v>0</v>
      </c>
      <c r="J575" s="14">
        <v>0.64310500000000004</v>
      </c>
      <c r="K575" s="6">
        <v>0</v>
      </c>
      <c r="L575" s="18">
        <v>34.711390423050069</v>
      </c>
      <c r="M575" s="6">
        <v>0</v>
      </c>
      <c r="N575" s="7">
        <v>27.836344067569371</v>
      </c>
      <c r="O575" s="6">
        <v>0</v>
      </c>
      <c r="P575" s="27">
        <v>4.72</v>
      </c>
      <c r="Q575" s="6">
        <v>0</v>
      </c>
      <c r="R575" s="48">
        <v>143.09315482799354</v>
      </c>
      <c r="S575" s="6">
        <v>0</v>
      </c>
      <c r="T575" s="5">
        <v>34.023054269903945</v>
      </c>
      <c r="U575" s="6">
        <v>0</v>
      </c>
      <c r="V575" s="9">
        <v>0</v>
      </c>
      <c r="W575" s="6">
        <v>0</v>
      </c>
      <c r="X575" s="23">
        <v>122.77623171099195</v>
      </c>
      <c r="Y575" s="6">
        <v>0</v>
      </c>
      <c r="Z575" s="27">
        <v>2.2728891570945589</v>
      </c>
      <c r="AA575" s="6">
        <v>0</v>
      </c>
      <c r="AB575" s="51"/>
      <c r="AC575" s="6"/>
      <c r="AD575" s="34"/>
      <c r="AE575" s="6"/>
      <c r="AG575" s="6"/>
      <c r="AI575" s="6"/>
    </row>
    <row r="576" spans="1:35">
      <c r="A576" s="1" t="s">
        <v>28</v>
      </c>
      <c r="B576" s="1" t="s">
        <v>72</v>
      </c>
      <c r="C576" s="1" t="s">
        <v>73</v>
      </c>
      <c r="D576" s="10">
        <v>0.41180555555555554</v>
      </c>
      <c r="E576" s="3">
        <f>-(169+59.84/60)</f>
        <v>-169.99733333333333</v>
      </c>
      <c r="F576" s="3">
        <f>-(10+0.08/60)</f>
        <v>-10.001333333333333</v>
      </c>
      <c r="G576" s="1">
        <v>4999</v>
      </c>
      <c r="H576" s="11">
        <v>0</v>
      </c>
      <c r="I576" s="1">
        <v>0</v>
      </c>
      <c r="J576" s="9">
        <v>29.2</v>
      </c>
      <c r="K576" s="6">
        <v>0</v>
      </c>
      <c r="L576" s="18">
        <v>35.252544678345139</v>
      </c>
      <c r="M576" s="6">
        <v>0</v>
      </c>
      <c r="N576" s="7">
        <v>22.189014639501352</v>
      </c>
      <c r="O576" s="6">
        <v>0</v>
      </c>
      <c r="P576" s="27">
        <v>4.45</v>
      </c>
      <c r="Q576" s="6">
        <v>0</v>
      </c>
      <c r="R576" s="48">
        <v>-2.1038492821452905</v>
      </c>
      <c r="S576" s="6">
        <v>0</v>
      </c>
      <c r="T576" s="5">
        <v>-0.02</v>
      </c>
      <c r="U576" s="6">
        <v>0</v>
      </c>
      <c r="V576" s="9">
        <v>0.02</v>
      </c>
      <c r="W576" s="6">
        <v>0</v>
      </c>
      <c r="X576" s="23">
        <v>0</v>
      </c>
      <c r="Y576" s="6">
        <v>0</v>
      </c>
      <c r="Z576" s="27">
        <v>0.16235840419211672</v>
      </c>
      <c r="AA576" s="6">
        <v>0</v>
      </c>
      <c r="AB576" s="30">
        <v>5.3406000000000002E-2</v>
      </c>
      <c r="AC576" s="6">
        <v>0</v>
      </c>
      <c r="AD576" s="34">
        <v>0.28986083534545459</v>
      </c>
      <c r="AE576" s="6">
        <v>0</v>
      </c>
      <c r="AF576" s="32">
        <v>4.8407128318759503</v>
      </c>
      <c r="AG576" s="6">
        <v>0</v>
      </c>
      <c r="AH576" s="9">
        <v>90.668770321540705</v>
      </c>
      <c r="AI576" s="6">
        <v>0</v>
      </c>
    </row>
    <row r="577" spans="1:35">
      <c r="A577" s="1" t="s">
        <v>28</v>
      </c>
      <c r="B577" s="1" t="s">
        <v>72</v>
      </c>
      <c r="C577" s="1" t="s">
        <v>73</v>
      </c>
      <c r="D577" s="10">
        <v>0.41180555555555554</v>
      </c>
      <c r="E577" s="3">
        <f t="shared" ref="E577:E590" si="75">-(169+59.84/60)</f>
        <v>-169.99733333333333</v>
      </c>
      <c r="F577" s="3">
        <f t="shared" ref="F577:F590" si="76">-(10+0.08/60)</f>
        <v>-10.001333333333333</v>
      </c>
      <c r="G577" s="1">
        <v>4999</v>
      </c>
      <c r="H577" s="11">
        <v>9.9432405760000009</v>
      </c>
      <c r="I577" s="1">
        <v>0</v>
      </c>
      <c r="J577" s="14">
        <v>29.157599999999999</v>
      </c>
      <c r="K577" s="6">
        <v>0</v>
      </c>
      <c r="L577" s="18">
        <v>35.245208702970494</v>
      </c>
      <c r="M577" s="6">
        <v>0</v>
      </c>
      <c r="N577" s="7">
        <v>22.197741274062651</v>
      </c>
      <c r="O577" s="6">
        <v>0</v>
      </c>
      <c r="P577" s="27">
        <v>4.47</v>
      </c>
      <c r="Q577" s="6">
        <v>0</v>
      </c>
      <c r="R577" s="48">
        <v>-2.8548730578209529</v>
      </c>
      <c r="S577" s="6">
        <v>0</v>
      </c>
      <c r="T577" s="5">
        <v>0</v>
      </c>
      <c r="U577" s="6">
        <v>0</v>
      </c>
      <c r="V577" s="9">
        <v>0</v>
      </c>
      <c r="W577" s="6">
        <v>0</v>
      </c>
      <c r="X577" s="23">
        <v>0</v>
      </c>
      <c r="Y577" s="6">
        <v>0</v>
      </c>
      <c r="Z577" s="27">
        <v>0.1629563309291806</v>
      </c>
      <c r="AA577" s="6">
        <v>0</v>
      </c>
      <c r="AB577" s="30">
        <v>5.7186000000000001E-2</v>
      </c>
      <c r="AC577" s="6">
        <v>0</v>
      </c>
      <c r="AD577" s="34">
        <v>0.28761346498181828</v>
      </c>
      <c r="AE577" s="6">
        <v>0</v>
      </c>
      <c r="AF577" s="32">
        <v>5.0137219448182213</v>
      </c>
      <c r="AG577" s="6">
        <v>0</v>
      </c>
      <c r="AH577" s="9">
        <v>95.599410716274917</v>
      </c>
      <c r="AI577" s="6">
        <v>0</v>
      </c>
    </row>
    <row r="578" spans="1:35">
      <c r="A578" s="1" t="s">
        <v>28</v>
      </c>
      <c r="B578" s="1" t="s">
        <v>72</v>
      </c>
      <c r="C578" s="1" t="s">
        <v>73</v>
      </c>
      <c r="D578" s="10">
        <v>0.41180555555555554</v>
      </c>
      <c r="E578" s="3">
        <f t="shared" si="75"/>
        <v>-169.99733333333333</v>
      </c>
      <c r="F578" s="3">
        <f t="shared" si="76"/>
        <v>-10.001333333333333</v>
      </c>
      <c r="G578" s="1">
        <v>4999</v>
      </c>
      <c r="H578" s="11">
        <v>20.676427400000001</v>
      </c>
      <c r="I578" s="1">
        <v>0</v>
      </c>
      <c r="J578" s="14">
        <v>29.1599</v>
      </c>
      <c r="K578" s="6">
        <v>0</v>
      </c>
      <c r="L578" s="18">
        <v>35.245370127632214</v>
      </c>
      <c r="M578" s="6">
        <v>0</v>
      </c>
      <c r="N578" s="7">
        <v>22.197090677076744</v>
      </c>
      <c r="O578" s="6">
        <v>0</v>
      </c>
      <c r="P578" s="27">
        <v>4.46</v>
      </c>
      <c r="Q578" s="6">
        <v>0</v>
      </c>
      <c r="R578" s="48">
        <v>-2.4158860001523692</v>
      </c>
      <c r="S578" s="6">
        <v>0</v>
      </c>
      <c r="T578" s="5">
        <v>0</v>
      </c>
      <c r="U578" s="6">
        <v>0</v>
      </c>
      <c r="V578" s="9">
        <v>0</v>
      </c>
      <c r="W578" s="6">
        <v>0</v>
      </c>
      <c r="X578" s="23">
        <v>0</v>
      </c>
      <c r="Y578" s="6">
        <v>0</v>
      </c>
      <c r="Z578" s="27">
        <v>0.15853574293472469</v>
      </c>
      <c r="AA578" s="6">
        <v>0</v>
      </c>
      <c r="AB578" s="30">
        <v>5.1246E-2</v>
      </c>
      <c r="AC578" s="6">
        <v>0</v>
      </c>
      <c r="AD578" s="34">
        <v>0.29382762239999993</v>
      </c>
      <c r="AE578" s="6">
        <v>0</v>
      </c>
      <c r="AF578" s="32">
        <v>5.1763185434192946</v>
      </c>
      <c r="AG578" s="6">
        <v>0</v>
      </c>
      <c r="AH578" s="9">
        <v>109.30309791689872</v>
      </c>
      <c r="AI578" s="6">
        <v>0</v>
      </c>
    </row>
    <row r="579" spans="1:35">
      <c r="A579" s="1" t="s">
        <v>28</v>
      </c>
      <c r="B579" s="1" t="s">
        <v>72</v>
      </c>
      <c r="C579" s="1" t="s">
        <v>73</v>
      </c>
      <c r="D579" s="10">
        <v>0.41180555555555554</v>
      </c>
      <c r="E579" s="3">
        <f t="shared" si="75"/>
        <v>-169.99733333333333</v>
      </c>
      <c r="F579" s="3">
        <f t="shared" si="76"/>
        <v>-10.001333333333333</v>
      </c>
      <c r="G579" s="1">
        <v>4999</v>
      </c>
      <c r="H579" s="11">
        <v>30.625624510000002</v>
      </c>
      <c r="I579" s="1">
        <v>0</v>
      </c>
      <c r="J579" s="14">
        <v>29.1585</v>
      </c>
      <c r="K579" s="6">
        <v>0</v>
      </c>
      <c r="L579" s="18">
        <v>35.260329334244318</v>
      </c>
      <c r="M579" s="6">
        <v>0</v>
      </c>
      <c r="N579" s="7">
        <v>22.208791627827964</v>
      </c>
      <c r="O579" s="6">
        <v>0</v>
      </c>
      <c r="P579" s="27">
        <v>4.45</v>
      </c>
      <c r="Q579" s="6">
        <v>0</v>
      </c>
      <c r="R579" s="48">
        <v>-1.9812943719404927</v>
      </c>
      <c r="S579" s="6">
        <v>0</v>
      </c>
      <c r="T579" s="5">
        <v>0</v>
      </c>
      <c r="U579" s="6">
        <v>0</v>
      </c>
      <c r="V579" s="9">
        <v>0</v>
      </c>
      <c r="W579" s="6">
        <v>0</v>
      </c>
      <c r="X579" s="23">
        <v>0</v>
      </c>
      <c r="Y579" s="6">
        <v>0</v>
      </c>
      <c r="Z579" s="27">
        <v>0.16415031862819102</v>
      </c>
      <c r="AA579" s="6">
        <v>0</v>
      </c>
      <c r="AB579" s="30">
        <v>5.7726E-2</v>
      </c>
      <c r="AC579" s="6">
        <v>0</v>
      </c>
      <c r="AD579" s="34">
        <v>0.303882523878788</v>
      </c>
      <c r="AE579" s="6">
        <v>0</v>
      </c>
      <c r="AF579" s="32">
        <v>5.0927623131234974</v>
      </c>
      <c r="AG579" s="6">
        <v>0</v>
      </c>
      <c r="AH579" s="9">
        <v>85.020213051893165</v>
      </c>
      <c r="AI579" s="6">
        <v>0</v>
      </c>
    </row>
    <row r="580" spans="1:35">
      <c r="A580" s="1" t="s">
        <v>28</v>
      </c>
      <c r="B580" s="1" t="s">
        <v>72</v>
      </c>
      <c r="C580" s="1" t="s">
        <v>73</v>
      </c>
      <c r="D580" s="10">
        <v>0.41180555555555554</v>
      </c>
      <c r="E580" s="3">
        <f t="shared" si="75"/>
        <v>-169.99733333333333</v>
      </c>
      <c r="F580" s="3">
        <f t="shared" si="76"/>
        <v>-10.001333333333333</v>
      </c>
      <c r="G580" s="1">
        <v>4999</v>
      </c>
      <c r="H580" s="11">
        <v>49.973825009999999</v>
      </c>
      <c r="I580" s="1">
        <v>0</v>
      </c>
      <c r="J580" s="14">
        <v>28.375</v>
      </c>
      <c r="K580" s="6">
        <v>0</v>
      </c>
      <c r="L580" s="18">
        <v>35.944547188850059</v>
      </c>
      <c r="M580" s="6">
        <v>0</v>
      </c>
      <c r="N580" s="7">
        <v>22.983896309881857</v>
      </c>
      <c r="O580" s="6">
        <v>0</v>
      </c>
      <c r="P580" s="27">
        <v>4.26</v>
      </c>
      <c r="Q580" s="6">
        <v>0</v>
      </c>
      <c r="R580" s="48">
        <v>8.2494088036486062</v>
      </c>
      <c r="S580" s="6">
        <v>0</v>
      </c>
      <c r="T580" s="5">
        <v>0.55078780814908723</v>
      </c>
      <c r="U580" s="6">
        <v>0</v>
      </c>
      <c r="V580" s="9">
        <v>0.1</v>
      </c>
      <c r="W580" s="6">
        <v>0</v>
      </c>
      <c r="X580" s="23">
        <v>0</v>
      </c>
      <c r="Y580" s="6">
        <v>0</v>
      </c>
      <c r="Z580" s="27">
        <v>0.27017992592903195</v>
      </c>
      <c r="AA580" s="6">
        <v>0</v>
      </c>
      <c r="AB580" s="30">
        <v>0.200826</v>
      </c>
      <c r="AC580" s="6">
        <v>0</v>
      </c>
      <c r="AD580" s="34">
        <v>0.45082962945454552</v>
      </c>
      <c r="AE580" s="6">
        <v>0</v>
      </c>
      <c r="AF580" s="32">
        <v>7.0006186960081056</v>
      </c>
      <c r="AG580" s="6">
        <v>0</v>
      </c>
      <c r="AH580" s="9">
        <v>152.78946530021165</v>
      </c>
      <c r="AI580" s="6">
        <v>0</v>
      </c>
    </row>
    <row r="581" spans="1:35">
      <c r="A581" s="1" t="s">
        <v>28</v>
      </c>
      <c r="B581" s="1" t="s">
        <v>72</v>
      </c>
      <c r="C581" s="1" t="s">
        <v>73</v>
      </c>
      <c r="D581" s="10">
        <v>0.41180555555555554</v>
      </c>
      <c r="E581" s="3">
        <f t="shared" si="75"/>
        <v>-169.99733333333333</v>
      </c>
      <c r="F581" s="3">
        <f t="shared" si="76"/>
        <v>-10.001333333333333</v>
      </c>
      <c r="G581" s="1">
        <v>4999</v>
      </c>
      <c r="H581" s="11">
        <v>74.806080219999998</v>
      </c>
      <c r="I581" s="1">
        <v>0</v>
      </c>
      <c r="J581" s="14">
        <v>27.240600000000001</v>
      </c>
      <c r="K581" s="6">
        <v>0</v>
      </c>
      <c r="L581" s="18">
        <v>36.246294804356879</v>
      </c>
      <c r="M581" s="6">
        <v>0</v>
      </c>
      <c r="N581" s="7">
        <v>23.581537767460986</v>
      </c>
      <c r="O581" s="6">
        <v>0</v>
      </c>
      <c r="P581" s="27">
        <v>4.08</v>
      </c>
      <c r="Q581" s="6">
        <v>0</v>
      </c>
      <c r="R581" s="48">
        <v>19.657511152251658</v>
      </c>
      <c r="S581" s="6">
        <v>0</v>
      </c>
      <c r="T581" s="5">
        <v>0.78627719699846055</v>
      </c>
      <c r="U581" s="6">
        <v>0</v>
      </c>
      <c r="V581" s="9">
        <v>0.25</v>
      </c>
      <c r="W581" s="6">
        <v>0</v>
      </c>
      <c r="X581" s="23">
        <v>0</v>
      </c>
      <c r="Y581" s="6">
        <v>0</v>
      </c>
      <c r="Z581" s="27">
        <v>0.30940850205032144</v>
      </c>
      <c r="AA581" s="6">
        <v>0</v>
      </c>
      <c r="AB581" s="30">
        <v>0.20622599999999999</v>
      </c>
      <c r="AC581" s="6">
        <v>0</v>
      </c>
      <c r="AD581" s="34">
        <v>0.27419583155151517</v>
      </c>
      <c r="AE581" s="6">
        <v>0</v>
      </c>
      <c r="AF581" s="32">
        <v>4.898715425544653</v>
      </c>
      <c r="AG581" s="6">
        <v>0</v>
      </c>
      <c r="AH581" s="9">
        <v>160.46353013256095</v>
      </c>
      <c r="AI581" s="6">
        <v>0</v>
      </c>
    </row>
    <row r="582" spans="1:35">
      <c r="A582" s="1" t="s">
        <v>28</v>
      </c>
      <c r="B582" s="1" t="s">
        <v>72</v>
      </c>
      <c r="C582" s="1" t="s">
        <v>73</v>
      </c>
      <c r="D582" s="10">
        <v>0.41180555555555554</v>
      </c>
      <c r="E582" s="3">
        <f t="shared" si="75"/>
        <v>-169.99733333333333</v>
      </c>
      <c r="F582" s="3">
        <f t="shared" si="76"/>
        <v>-10.001333333333333</v>
      </c>
      <c r="G582" s="1">
        <v>4999</v>
      </c>
      <c r="H582" s="11">
        <v>99.254680359999995</v>
      </c>
      <c r="I582" s="1">
        <v>0</v>
      </c>
      <c r="J582" s="14">
        <v>26.017600000000002</v>
      </c>
      <c r="K582" s="6">
        <v>0</v>
      </c>
      <c r="L582" s="18">
        <v>36.361572039619979</v>
      </c>
      <c r="M582" s="6">
        <v>0</v>
      </c>
      <c r="N582" s="7">
        <v>24.057450850082887</v>
      </c>
      <c r="O582" s="6">
        <v>0</v>
      </c>
      <c r="P582" s="27">
        <v>3.67</v>
      </c>
      <c r="Q582" s="6">
        <v>0</v>
      </c>
      <c r="R582" s="48">
        <v>41.97041189255529</v>
      </c>
      <c r="S582" s="6">
        <v>0</v>
      </c>
      <c r="T582" s="5">
        <v>3.0427621797645932</v>
      </c>
      <c r="U582" s="6">
        <v>0</v>
      </c>
      <c r="V582" s="9">
        <v>0.59</v>
      </c>
      <c r="W582" s="6">
        <v>0</v>
      </c>
      <c r="X582" s="23">
        <v>0</v>
      </c>
      <c r="Y582" s="6">
        <v>0</v>
      </c>
      <c r="Z582" s="27">
        <v>0.49095370048818981</v>
      </c>
      <c r="AA582" s="6">
        <v>0</v>
      </c>
      <c r="AB582" s="30">
        <v>0.183006</v>
      </c>
      <c r="AC582" s="6">
        <v>0</v>
      </c>
      <c r="AD582" s="34">
        <v>9.8337316969696997E-2</v>
      </c>
      <c r="AE582" s="6">
        <v>0</v>
      </c>
      <c r="AF582" s="32">
        <v>3.171562502563273</v>
      </c>
      <c r="AG582" s="6">
        <v>0</v>
      </c>
      <c r="AH582" s="9">
        <v>115.62804573660912</v>
      </c>
      <c r="AI582" s="6">
        <v>0</v>
      </c>
    </row>
    <row r="583" spans="1:35">
      <c r="A583" s="1" t="s">
        <v>28</v>
      </c>
      <c r="B583" s="1" t="s">
        <v>72</v>
      </c>
      <c r="C583" s="1" t="s">
        <v>73</v>
      </c>
      <c r="D583" s="10">
        <v>0.41180555555555554</v>
      </c>
      <c r="E583" s="3">
        <f t="shared" si="75"/>
        <v>-169.99733333333333</v>
      </c>
      <c r="F583" s="3">
        <f t="shared" si="76"/>
        <v>-10.001333333333333</v>
      </c>
      <c r="G583" s="1">
        <v>4999</v>
      </c>
      <c r="H583" s="11">
        <v>123.7003697</v>
      </c>
      <c r="I583" s="1">
        <v>0</v>
      </c>
      <c r="J583" s="14">
        <v>24.360399999999998</v>
      </c>
      <c r="K583" s="6">
        <v>0</v>
      </c>
      <c r="L583" s="18">
        <v>36.331323024452239</v>
      </c>
      <c r="M583" s="6">
        <v>0</v>
      </c>
      <c r="N583" s="7">
        <v>24.543527598682203</v>
      </c>
      <c r="O583" s="6">
        <v>0</v>
      </c>
      <c r="P583" s="27">
        <v>3.42</v>
      </c>
      <c r="Q583" s="6">
        <v>0</v>
      </c>
      <c r="R583" s="48">
        <v>59.040163003255572</v>
      </c>
      <c r="S583" s="6">
        <v>0</v>
      </c>
      <c r="T583" s="5">
        <v>5.7697465657008848</v>
      </c>
      <c r="U583" s="6">
        <v>0</v>
      </c>
      <c r="V583" s="9">
        <v>0.28999999999999998</v>
      </c>
      <c r="W583" s="6">
        <v>0</v>
      </c>
      <c r="X583" s="23">
        <v>0</v>
      </c>
      <c r="Y583" s="6">
        <v>0</v>
      </c>
      <c r="Z583" s="27">
        <v>0.62725986430422953</v>
      </c>
      <c r="AA583" s="6">
        <v>0</v>
      </c>
      <c r="AB583" s="30">
        <v>0.112806</v>
      </c>
      <c r="AC583" s="6">
        <v>0</v>
      </c>
      <c r="AD583" s="34">
        <v>2.8090940460606069E-2</v>
      </c>
      <c r="AE583" s="6">
        <v>0</v>
      </c>
      <c r="AF583" s="32">
        <v>2.0286765176313049</v>
      </c>
      <c r="AG583" s="6">
        <v>0</v>
      </c>
      <c r="AH583" s="9">
        <v>85.869792803832027</v>
      </c>
      <c r="AI583" s="6">
        <v>0</v>
      </c>
    </row>
    <row r="584" spans="1:35">
      <c r="A584" s="1" t="s">
        <v>28</v>
      </c>
      <c r="B584" s="1" t="s">
        <v>72</v>
      </c>
      <c r="C584" s="1" t="s">
        <v>73</v>
      </c>
      <c r="D584" s="10">
        <v>0.41180555555555554</v>
      </c>
      <c r="E584" s="3">
        <f t="shared" si="75"/>
        <v>-169.99733333333333</v>
      </c>
      <c r="F584" s="3">
        <f t="shared" si="76"/>
        <v>-10.001333333333333</v>
      </c>
      <c r="G584" s="1">
        <v>4999</v>
      </c>
      <c r="H584" s="11">
        <v>149.14969579999999</v>
      </c>
      <c r="I584" s="1">
        <v>0</v>
      </c>
      <c r="J584" s="14">
        <v>22.7484</v>
      </c>
      <c r="K584" s="6">
        <v>0</v>
      </c>
      <c r="L584" s="18">
        <v>36.161551719047608</v>
      </c>
      <c r="M584" s="6">
        <v>0</v>
      </c>
      <c r="N584" s="7">
        <v>24.88911868336163</v>
      </c>
      <c r="O584" s="6">
        <v>0</v>
      </c>
      <c r="P584" s="27">
        <v>3.46</v>
      </c>
      <c r="Q584" s="6">
        <v>0</v>
      </c>
      <c r="R584" s="48">
        <v>63.494344604029777</v>
      </c>
      <c r="S584" s="6">
        <v>0</v>
      </c>
      <c r="T584" s="5">
        <v>6.5857572171800802</v>
      </c>
      <c r="U584" s="6">
        <v>0</v>
      </c>
      <c r="V584" s="9">
        <v>0.03</v>
      </c>
      <c r="W584" s="6">
        <v>0</v>
      </c>
      <c r="X584" s="23">
        <v>0</v>
      </c>
      <c r="Y584" s="6">
        <v>0</v>
      </c>
      <c r="Z584" s="27">
        <v>0.65297359889962547</v>
      </c>
      <c r="AA584" s="6">
        <v>0</v>
      </c>
      <c r="AB584" s="30">
        <v>5.7726E-2</v>
      </c>
      <c r="AC584" s="6">
        <v>0</v>
      </c>
      <c r="AD584" s="34">
        <v>3.5245823587558007E-3</v>
      </c>
      <c r="AE584" s="6">
        <v>0</v>
      </c>
      <c r="AF584" s="32">
        <v>1.5734388027349826</v>
      </c>
      <c r="AG584" s="6">
        <v>0</v>
      </c>
      <c r="AH584" s="9">
        <v>63.722389439679183</v>
      </c>
      <c r="AI584" s="6">
        <v>0</v>
      </c>
    </row>
    <row r="585" spans="1:35">
      <c r="A585" s="1" t="s">
        <v>28</v>
      </c>
      <c r="B585" s="1" t="s">
        <v>72</v>
      </c>
      <c r="C585" s="1" t="s">
        <v>73</v>
      </c>
      <c r="D585" s="10">
        <v>0.41180555555555554</v>
      </c>
      <c r="E585" s="3">
        <f t="shared" si="75"/>
        <v>-169.99733333333333</v>
      </c>
      <c r="F585" s="3">
        <f t="shared" si="76"/>
        <v>-10.001333333333333</v>
      </c>
      <c r="G585" s="1">
        <v>4999</v>
      </c>
      <c r="H585" s="11">
        <v>199.362405</v>
      </c>
      <c r="I585" s="1">
        <v>0</v>
      </c>
      <c r="J585" s="14">
        <v>18.909099999999999</v>
      </c>
      <c r="K585" s="6">
        <v>0</v>
      </c>
      <c r="L585" s="18">
        <v>35.652649574078715</v>
      </c>
      <c r="M585" s="6">
        <v>0</v>
      </c>
      <c r="N585" s="7">
        <v>25.544541442442323</v>
      </c>
      <c r="O585" s="6">
        <v>0</v>
      </c>
      <c r="P585" s="27">
        <v>3.19</v>
      </c>
      <c r="Q585" s="6">
        <v>0</v>
      </c>
      <c r="R585" s="48">
        <v>92.023138294164312</v>
      </c>
      <c r="S585" s="6">
        <v>0</v>
      </c>
      <c r="T585" s="5">
        <v>10.339521015601008</v>
      </c>
      <c r="U585" s="6">
        <v>0</v>
      </c>
      <c r="V585" s="9">
        <v>0</v>
      </c>
      <c r="W585" s="6">
        <v>0</v>
      </c>
      <c r="X585" s="23">
        <v>2.3109879615645434</v>
      </c>
      <c r="Y585" s="6">
        <v>0</v>
      </c>
      <c r="Z585" s="27">
        <v>0.91496213308902596</v>
      </c>
      <c r="AA585" s="6">
        <v>0</v>
      </c>
      <c r="AB585" s="30">
        <v>1.3391999999999999E-2</v>
      </c>
      <c r="AC585" s="6">
        <v>0</v>
      </c>
      <c r="AD585" s="34">
        <v>2.0194571894827291E-3</v>
      </c>
      <c r="AE585" s="6">
        <v>0</v>
      </c>
      <c r="AF585" s="32">
        <v>1.3727706076907633</v>
      </c>
      <c r="AG585" s="6">
        <v>0</v>
      </c>
      <c r="AH585" s="9">
        <v>39.381805725743561</v>
      </c>
      <c r="AI585" s="6">
        <v>0</v>
      </c>
    </row>
    <row r="586" spans="1:35">
      <c r="A586" s="1" t="s">
        <v>28</v>
      </c>
      <c r="B586" s="1" t="s">
        <v>72</v>
      </c>
      <c r="C586" s="1" t="s">
        <v>73</v>
      </c>
      <c r="D586" s="10">
        <v>0.41180555555555554</v>
      </c>
      <c r="E586" s="3">
        <f t="shared" si="75"/>
        <v>-169.99733333333333</v>
      </c>
      <c r="F586" s="3">
        <f t="shared" si="76"/>
        <v>-10.001333333333333</v>
      </c>
      <c r="G586" s="1">
        <v>4999</v>
      </c>
      <c r="H586" s="11">
        <v>298.5844252</v>
      </c>
      <c r="I586" s="1">
        <v>0</v>
      </c>
      <c r="J586" s="14">
        <v>12.690099999999999</v>
      </c>
      <c r="K586" s="6">
        <v>0</v>
      </c>
      <c r="L586" s="18">
        <v>34.912158861961345</v>
      </c>
      <c r="M586" s="6">
        <v>0</v>
      </c>
      <c r="N586" s="7">
        <v>26.387232998587706</v>
      </c>
      <c r="O586" s="6">
        <v>0</v>
      </c>
      <c r="P586" s="27">
        <v>2.35</v>
      </c>
      <c r="Q586" s="6">
        <v>0</v>
      </c>
      <c r="R586" s="48">
        <v>161.49652443275559</v>
      </c>
      <c r="S586" s="6">
        <v>0</v>
      </c>
      <c r="T586" s="5">
        <v>22.675708310795468</v>
      </c>
      <c r="U586" s="6">
        <v>0</v>
      </c>
      <c r="V586" s="9">
        <v>0</v>
      </c>
      <c r="W586" s="6">
        <v>0</v>
      </c>
      <c r="X586" s="23">
        <v>12.462768495653652</v>
      </c>
      <c r="Y586" s="6">
        <v>0</v>
      </c>
      <c r="Z586" s="27">
        <v>1.7198903640463872</v>
      </c>
      <c r="AA586" s="6">
        <v>0</v>
      </c>
      <c r="AB586" s="30"/>
      <c r="AC586" s="6"/>
      <c r="AD586" s="34">
        <v>1.3382664246664013E-3</v>
      </c>
      <c r="AE586" s="6">
        <v>0</v>
      </c>
      <c r="AF586" s="32">
        <v>0.84348361895761015</v>
      </c>
      <c r="AG586" s="6">
        <v>0</v>
      </c>
      <c r="AH586" s="9">
        <v>25.627826668151943</v>
      </c>
      <c r="AI586" s="6">
        <v>0</v>
      </c>
    </row>
    <row r="587" spans="1:35">
      <c r="A587" s="1" t="s">
        <v>28</v>
      </c>
      <c r="B587" s="1" t="s">
        <v>72</v>
      </c>
      <c r="C587" s="1" t="s">
        <v>73</v>
      </c>
      <c r="D587" s="10">
        <v>0.41180555555555554</v>
      </c>
      <c r="E587" s="3">
        <f t="shared" si="75"/>
        <v>-169.99733333333333</v>
      </c>
      <c r="F587" s="3">
        <f t="shared" si="76"/>
        <v>-10.001333333333333</v>
      </c>
      <c r="G587" s="1">
        <v>4999</v>
      </c>
      <c r="H587" s="11">
        <v>338.62239799999998</v>
      </c>
      <c r="I587" s="1">
        <v>0</v>
      </c>
      <c r="J587" s="14"/>
      <c r="K587" s="6"/>
      <c r="L587" s="16"/>
      <c r="M587" s="6"/>
      <c r="N587" s="7"/>
      <c r="O587" s="6"/>
      <c r="P587" s="28"/>
      <c r="Q587" s="6">
        <v>0</v>
      </c>
      <c r="R587" s="48"/>
      <c r="S587" s="6">
        <v>0</v>
      </c>
      <c r="T587" s="5"/>
      <c r="U587" s="6"/>
      <c r="W587" s="6"/>
      <c r="X587" s="24"/>
      <c r="Y587" s="6"/>
      <c r="Z587" s="28"/>
      <c r="AA587" s="6"/>
      <c r="AB587" s="51"/>
      <c r="AC587" s="6"/>
      <c r="AD587" s="34">
        <v>1.0055207179240418E-3</v>
      </c>
      <c r="AE587" s="6"/>
      <c r="AF587" s="31">
        <v>0.77451954948308865</v>
      </c>
      <c r="AG587" s="6">
        <v>0</v>
      </c>
      <c r="AH587" s="9">
        <v>28.491087222902976</v>
      </c>
      <c r="AI587" s="6">
        <v>0</v>
      </c>
    </row>
    <row r="588" spans="1:35">
      <c r="A588" s="1" t="s">
        <v>28</v>
      </c>
      <c r="B588" s="1" t="s">
        <v>72</v>
      </c>
      <c r="C588" s="1" t="s">
        <v>73</v>
      </c>
      <c r="D588" s="10">
        <v>0.41180555555555554</v>
      </c>
      <c r="E588" s="3">
        <f t="shared" si="75"/>
        <v>-169.99733333333333</v>
      </c>
      <c r="F588" s="3">
        <f t="shared" si="76"/>
        <v>-10.001333333333333</v>
      </c>
      <c r="G588" s="1">
        <v>4999</v>
      </c>
      <c r="H588" s="11">
        <v>497.52619600000003</v>
      </c>
      <c r="I588" s="1">
        <v>0</v>
      </c>
      <c r="J588" s="14">
        <v>7.7463699999999998</v>
      </c>
      <c r="K588" s="6">
        <v>0</v>
      </c>
      <c r="L588" s="18">
        <v>34.58646987213934</v>
      </c>
      <c r="M588" s="6">
        <v>0</v>
      </c>
      <c r="N588" s="7">
        <v>26.986876477322767</v>
      </c>
      <c r="O588" s="6">
        <v>0</v>
      </c>
      <c r="P588" s="27">
        <v>2.84</v>
      </c>
      <c r="Q588" s="6">
        <v>0</v>
      </c>
      <c r="R588" s="48">
        <v>170.71125610657106</v>
      </c>
      <c r="S588" s="6">
        <v>0</v>
      </c>
      <c r="T588" s="5">
        <v>32.189753445579953</v>
      </c>
      <c r="U588" s="6">
        <v>0</v>
      </c>
      <c r="V588" s="9">
        <v>0</v>
      </c>
      <c r="W588" s="6">
        <v>0</v>
      </c>
      <c r="X588" s="23">
        <v>28.550898189594641</v>
      </c>
      <c r="Y588" s="6">
        <v>0</v>
      </c>
      <c r="Z588" s="27">
        <v>2.1880112644133591</v>
      </c>
      <c r="AA588" s="6">
        <v>0</v>
      </c>
      <c r="AB588" s="30"/>
      <c r="AC588" s="6"/>
      <c r="AD588" s="34">
        <v>7.8274079161990285E-4</v>
      </c>
      <c r="AE588" s="6">
        <v>0</v>
      </c>
      <c r="AF588" s="32">
        <v>0.61022591628109379</v>
      </c>
      <c r="AG588" s="6">
        <v>0</v>
      </c>
      <c r="AH588" s="9">
        <v>13.125712882416686</v>
      </c>
      <c r="AI588" s="6">
        <v>0</v>
      </c>
    </row>
    <row r="589" spans="1:35">
      <c r="A589" s="1" t="s">
        <v>28</v>
      </c>
      <c r="B589" s="1" t="s">
        <v>72</v>
      </c>
      <c r="C589" s="1" t="s">
        <v>73</v>
      </c>
      <c r="D589" s="10">
        <v>0.41180555555555554</v>
      </c>
      <c r="E589" s="3">
        <f t="shared" si="75"/>
        <v>-169.99733333333333</v>
      </c>
      <c r="F589" s="3">
        <f t="shared" si="76"/>
        <v>-10.001333333333333</v>
      </c>
      <c r="G589" s="1">
        <v>4999</v>
      </c>
      <c r="H589" s="11">
        <v>596.48911610000005</v>
      </c>
      <c r="I589" s="1">
        <v>0</v>
      </c>
      <c r="J589" s="14">
        <v>6.5632400000000004</v>
      </c>
      <c r="K589" s="6">
        <v>0</v>
      </c>
      <c r="L589" s="18">
        <v>34.531098005722875</v>
      </c>
      <c r="M589" s="6">
        <v>0</v>
      </c>
      <c r="N589" s="7">
        <v>27.108962369784422</v>
      </c>
      <c r="O589" s="6">
        <v>0</v>
      </c>
      <c r="P589" s="27">
        <v>2.79</v>
      </c>
      <c r="Q589" s="6">
        <v>0</v>
      </c>
      <c r="R589" s="48">
        <v>181.3233149262735</v>
      </c>
      <c r="S589" s="6">
        <v>0</v>
      </c>
      <c r="T589" s="5">
        <v>35.208018675558101</v>
      </c>
      <c r="U589" s="6">
        <v>0</v>
      </c>
      <c r="V589" s="9">
        <v>0</v>
      </c>
      <c r="W589" s="6">
        <v>0</v>
      </c>
      <c r="X589" s="23">
        <v>38.445019739370004</v>
      </c>
      <c r="Y589" s="6">
        <v>0</v>
      </c>
      <c r="Z589" s="27">
        <v>2.3796413553180722</v>
      </c>
      <c r="AA589" s="6">
        <v>0</v>
      </c>
      <c r="AB589" s="30"/>
      <c r="AC589" s="6"/>
      <c r="AD589" s="34">
        <v>7.6465495787504667E-4</v>
      </c>
      <c r="AE589" s="6">
        <v>0</v>
      </c>
      <c r="AF589" s="32">
        <v>0.5195116402799923</v>
      </c>
      <c r="AG589" s="6">
        <v>0</v>
      </c>
      <c r="AH589" s="9">
        <v>10.158186476551187</v>
      </c>
      <c r="AI589" s="6">
        <v>0</v>
      </c>
    </row>
    <row r="590" spans="1:35">
      <c r="A590" s="1" t="s">
        <v>28</v>
      </c>
      <c r="B590" s="1" t="s">
        <v>72</v>
      </c>
      <c r="C590" s="1" t="s">
        <v>73</v>
      </c>
      <c r="D590" s="10">
        <v>0.41180555555555554</v>
      </c>
      <c r="E590" s="3">
        <f t="shared" si="75"/>
        <v>-169.99733333333333</v>
      </c>
      <c r="F590" s="3">
        <f t="shared" si="76"/>
        <v>-10.001333333333333</v>
      </c>
      <c r="G590" s="1">
        <v>4999</v>
      </c>
      <c r="H590" s="11">
        <v>795.68893519999995</v>
      </c>
      <c r="I590" s="1">
        <v>0</v>
      </c>
      <c r="J590" s="14">
        <v>5.1430300000000004</v>
      </c>
      <c r="K590" s="6">
        <v>0</v>
      </c>
      <c r="L590" s="18">
        <v>34.523125057736209</v>
      </c>
      <c r="M590" s="6">
        <v>0</v>
      </c>
      <c r="N590" s="7">
        <v>27.280676828089554</v>
      </c>
      <c r="O590" s="6">
        <v>0</v>
      </c>
      <c r="P590" s="27">
        <v>2.41</v>
      </c>
      <c r="Q590" s="6">
        <v>0</v>
      </c>
      <c r="R590" s="48">
        <v>208.79622808281198</v>
      </c>
      <c r="S590" s="6">
        <v>0</v>
      </c>
      <c r="T590" s="5">
        <v>39.56898177408506</v>
      </c>
      <c r="U590" s="6">
        <v>0</v>
      </c>
      <c r="V590" s="9">
        <v>0</v>
      </c>
      <c r="W590" s="6">
        <v>0</v>
      </c>
      <c r="X590" s="23">
        <v>59.054136836927718</v>
      </c>
      <c r="Y590" s="6">
        <v>0</v>
      </c>
      <c r="Z590" s="27">
        <v>2.7019851724627841</v>
      </c>
      <c r="AA590" s="6">
        <v>0</v>
      </c>
      <c r="AB590" s="30"/>
      <c r="AC590" s="6"/>
      <c r="AD590" s="34">
        <v>1.6136321795735132E-3</v>
      </c>
      <c r="AE590" s="6">
        <v>0</v>
      </c>
      <c r="AF590" s="32">
        <v>0.37374942006736012</v>
      </c>
      <c r="AG590" s="6">
        <v>0</v>
      </c>
      <c r="AH590" s="9">
        <v>8.3392413946752821</v>
      </c>
      <c r="AI590" s="6">
        <v>0</v>
      </c>
    </row>
    <row r="591" spans="1:35">
      <c r="A591" s="1" t="s">
        <v>28</v>
      </c>
      <c r="B591" s="1" t="s">
        <v>72</v>
      </c>
      <c r="C591" s="1" t="s">
        <v>74</v>
      </c>
      <c r="D591" s="10">
        <v>0.98263888888888884</v>
      </c>
      <c r="E591" s="3">
        <f>-(169+59.84/60)</f>
        <v>-169.99733333333333</v>
      </c>
      <c r="F591" s="3">
        <f>-(10+0.04/60)</f>
        <v>-10.000666666666667</v>
      </c>
      <c r="G591" s="1">
        <v>4974</v>
      </c>
      <c r="H591" s="11">
        <v>992.72610910000003</v>
      </c>
      <c r="I591" s="1">
        <v>0</v>
      </c>
      <c r="J591" s="14">
        <v>4.2298499999999999</v>
      </c>
      <c r="K591" s="6">
        <v>0</v>
      </c>
      <c r="L591" s="18">
        <v>34.529185186343597</v>
      </c>
      <c r="M591" s="6">
        <v>0</v>
      </c>
      <c r="N591" s="7">
        <v>27.38759312338766</v>
      </c>
      <c r="O591" s="6">
        <v>0</v>
      </c>
      <c r="P591" s="27">
        <v>2.68</v>
      </c>
      <c r="Q591" s="6">
        <v>0</v>
      </c>
      <c r="R591" s="48">
        <v>203.82143456925149</v>
      </c>
      <c r="S591" s="6">
        <v>0</v>
      </c>
      <c r="T591" s="5">
        <v>39.313677407095632</v>
      </c>
      <c r="U591" s="6">
        <v>0</v>
      </c>
      <c r="V591" s="9">
        <v>0</v>
      </c>
      <c r="W591" s="6">
        <v>0</v>
      </c>
      <c r="X591" s="23">
        <v>75.38145724057712</v>
      </c>
      <c r="Y591" s="6">
        <v>0</v>
      </c>
      <c r="Z591" s="27">
        <v>2.6975556290990852</v>
      </c>
      <c r="AA591" s="6">
        <v>0</v>
      </c>
      <c r="AB591" s="51"/>
      <c r="AC591" s="6"/>
      <c r="AD591" s="34">
        <v>3.561164110864745E-4</v>
      </c>
      <c r="AE591" s="6">
        <v>0</v>
      </c>
      <c r="AF591" s="32">
        <v>0.28240955756042796</v>
      </c>
      <c r="AG591" s="6">
        <v>0</v>
      </c>
      <c r="AH591" s="9">
        <v>5.430076863094575</v>
      </c>
      <c r="AI591" s="6">
        <v>0</v>
      </c>
    </row>
    <row r="592" spans="1:35">
      <c r="A592" s="1" t="s">
        <v>28</v>
      </c>
      <c r="B592" s="1" t="s">
        <v>72</v>
      </c>
      <c r="C592" s="1" t="s">
        <v>74</v>
      </c>
      <c r="D592" s="10">
        <v>0.98263888888888884</v>
      </c>
      <c r="E592" s="3">
        <f t="shared" ref="E592:E609" si="77">-(169+59.84/60)</f>
        <v>-169.99733333333333</v>
      </c>
      <c r="F592" s="3">
        <f t="shared" ref="F592:F609" si="78">-(10+0.04/60)</f>
        <v>-10.000666666666667</v>
      </c>
      <c r="G592" s="1">
        <v>4974</v>
      </c>
      <c r="H592" s="11">
        <v>1239.2934789999999</v>
      </c>
      <c r="I592" s="1">
        <v>0</v>
      </c>
      <c r="J592" s="14">
        <v>3.46122</v>
      </c>
      <c r="K592" s="6">
        <v>0</v>
      </c>
      <c r="L592" s="18">
        <v>34.561705427325698</v>
      </c>
      <c r="M592" s="6">
        <v>0</v>
      </c>
      <c r="N592" s="7">
        <v>27.491747051487891</v>
      </c>
      <c r="O592" s="6">
        <v>0</v>
      </c>
      <c r="P592" s="27">
        <v>2.8</v>
      </c>
      <c r="Q592" s="6">
        <v>0</v>
      </c>
      <c r="R592" s="48">
        <v>204.58366871677629</v>
      </c>
      <c r="S592" s="6">
        <v>0</v>
      </c>
      <c r="T592" s="5">
        <v>39.490512822249315</v>
      </c>
      <c r="U592" s="6">
        <v>0</v>
      </c>
      <c r="V592" s="9">
        <v>0</v>
      </c>
      <c r="W592" s="6">
        <v>0</v>
      </c>
      <c r="X592" s="23">
        <v>92.710585606417098</v>
      </c>
      <c r="Y592" s="6">
        <v>0</v>
      </c>
      <c r="Z592" s="27">
        <v>2.7232899080508961</v>
      </c>
      <c r="AA592" s="6">
        <v>0</v>
      </c>
      <c r="AB592" s="51"/>
      <c r="AC592" s="6"/>
      <c r="AD592" s="34">
        <v>3.4567566607538808E-4</v>
      </c>
      <c r="AE592" s="6">
        <v>0</v>
      </c>
      <c r="AF592" s="32">
        <v>0.23233357285847614</v>
      </c>
      <c r="AG592" s="6">
        <v>0</v>
      </c>
      <c r="AH592" s="9">
        <v>4.9226476753724171</v>
      </c>
      <c r="AI592" s="6">
        <v>0</v>
      </c>
    </row>
    <row r="593" spans="1:35">
      <c r="A593" s="1" t="s">
        <v>28</v>
      </c>
      <c r="B593" s="1" t="s">
        <v>72</v>
      </c>
      <c r="C593" s="1" t="s">
        <v>74</v>
      </c>
      <c r="D593" s="10">
        <v>0.98263888888888884</v>
      </c>
      <c r="E593" s="3">
        <f t="shared" si="77"/>
        <v>-169.99733333333333</v>
      </c>
      <c r="F593" s="3">
        <f t="shared" si="78"/>
        <v>-10.000666666666667</v>
      </c>
      <c r="G593" s="1">
        <v>4974</v>
      </c>
      <c r="H593" s="11">
        <v>1487.1474089999999</v>
      </c>
      <c r="I593" s="1">
        <v>0</v>
      </c>
      <c r="J593" s="14">
        <v>2.8959899999999998</v>
      </c>
      <c r="K593" s="6">
        <v>0</v>
      </c>
      <c r="L593" s="18">
        <v>34.58734606710545</v>
      </c>
      <c r="M593" s="6">
        <v>0</v>
      </c>
      <c r="N593" s="7">
        <v>27.565208841185722</v>
      </c>
      <c r="O593" s="6">
        <v>0</v>
      </c>
      <c r="P593" s="27">
        <v>2.94</v>
      </c>
      <c r="Q593" s="6">
        <v>0</v>
      </c>
      <c r="R593" s="48">
        <v>202.96264348552955</v>
      </c>
      <c r="S593" s="6">
        <v>0</v>
      </c>
      <c r="T593" s="5">
        <v>39.265227959068277</v>
      </c>
      <c r="U593" s="6">
        <v>0</v>
      </c>
      <c r="V593" s="9">
        <v>0</v>
      </c>
      <c r="W593" s="6">
        <v>0</v>
      </c>
      <c r="X593" s="23">
        <v>105.30720450825294</v>
      </c>
      <c r="Y593" s="6">
        <v>0</v>
      </c>
      <c r="Z593" s="27">
        <v>2.6836670325760643</v>
      </c>
      <c r="AA593" s="6">
        <v>0</v>
      </c>
      <c r="AB593" s="51"/>
      <c r="AC593" s="6"/>
      <c r="AD593" s="34">
        <v>4.3172480620842584E-4</v>
      </c>
      <c r="AE593" s="6">
        <v>0</v>
      </c>
      <c r="AF593" s="32">
        <v>0.19592426891290524</v>
      </c>
      <c r="AG593" s="6">
        <v>0</v>
      </c>
      <c r="AH593" s="9">
        <v>4.1353245668222831</v>
      </c>
      <c r="AI593" s="6">
        <v>0</v>
      </c>
    </row>
    <row r="594" spans="1:35">
      <c r="A594" s="1" t="s">
        <v>28</v>
      </c>
      <c r="B594" s="1" t="s">
        <v>72</v>
      </c>
      <c r="C594" s="1" t="s">
        <v>74</v>
      </c>
      <c r="D594" s="10">
        <v>0.98263888888888884</v>
      </c>
      <c r="E594" s="3">
        <f t="shared" si="77"/>
        <v>-169.99733333333333</v>
      </c>
      <c r="F594" s="3">
        <f t="shared" si="78"/>
        <v>-10.000666666666667</v>
      </c>
      <c r="G594" s="1">
        <v>4974</v>
      </c>
      <c r="H594" s="11">
        <v>1734.409879</v>
      </c>
      <c r="I594" s="1">
        <v>0</v>
      </c>
      <c r="J594" s="14">
        <v>2.4305500000000002</v>
      </c>
      <c r="K594" s="6">
        <v>0</v>
      </c>
      <c r="L594" s="18">
        <v>34.606498075941751</v>
      </c>
      <c r="M594" s="6">
        <v>0</v>
      </c>
      <c r="N594" s="7">
        <v>27.621216956985791</v>
      </c>
      <c r="O594" s="6">
        <v>0</v>
      </c>
      <c r="P594" s="27">
        <v>3.21</v>
      </c>
      <c r="Q594" s="6">
        <v>0</v>
      </c>
      <c r="R594" s="48">
        <v>194.81261396103332</v>
      </c>
      <c r="S594" s="6">
        <v>0</v>
      </c>
      <c r="T594" s="5">
        <v>38.492480426725521</v>
      </c>
      <c r="U594" s="6">
        <v>0</v>
      </c>
      <c r="V594" s="9">
        <v>0</v>
      </c>
      <c r="W594" s="6">
        <v>0</v>
      </c>
      <c r="X594" s="23">
        <v>111.24748426731756</v>
      </c>
      <c r="Y594" s="6">
        <v>0</v>
      </c>
      <c r="Z594" s="27">
        <v>2.6141467100508669</v>
      </c>
      <c r="AA594" s="6">
        <v>0</v>
      </c>
      <c r="AB594" s="51"/>
      <c r="AC594" s="6"/>
      <c r="AD594" s="34"/>
      <c r="AE594" s="6"/>
      <c r="AG594" s="6"/>
      <c r="AI594" s="6"/>
    </row>
    <row r="595" spans="1:35">
      <c r="A595" s="1" t="s">
        <v>28</v>
      </c>
      <c r="B595" s="1" t="s">
        <v>72</v>
      </c>
      <c r="C595" s="1" t="s">
        <v>74</v>
      </c>
      <c r="D595" s="10">
        <v>0.98263888888888884</v>
      </c>
      <c r="E595" s="3">
        <f t="shared" si="77"/>
        <v>-169.99733333333333</v>
      </c>
      <c r="F595" s="3">
        <f t="shared" si="78"/>
        <v>-10.000666666666667</v>
      </c>
      <c r="G595" s="1">
        <v>4974</v>
      </c>
      <c r="H595" s="11">
        <v>1980.526562</v>
      </c>
      <c r="I595" s="1">
        <v>0</v>
      </c>
      <c r="J595" s="14">
        <v>2.0731999999999999</v>
      </c>
      <c r="K595" s="6">
        <v>0</v>
      </c>
      <c r="L595" s="18">
        <v>34.62978320331257</v>
      </c>
      <c r="M595" s="6">
        <v>0</v>
      </c>
      <c r="N595" s="7">
        <v>27.669277728210091</v>
      </c>
      <c r="O595" s="6">
        <v>0</v>
      </c>
      <c r="P595" s="27">
        <v>3.24</v>
      </c>
      <c r="Q595" s="6">
        <v>0</v>
      </c>
      <c r="R595" s="48">
        <v>196.50572002756678</v>
      </c>
      <c r="S595" s="6">
        <v>0</v>
      </c>
      <c r="T595" s="5">
        <v>38.654260982637339</v>
      </c>
      <c r="U595" s="6">
        <v>0</v>
      </c>
      <c r="V595" s="9">
        <v>0</v>
      </c>
      <c r="W595" s="6">
        <v>0</v>
      </c>
      <c r="X595" s="23">
        <v>122.07742149000219</v>
      </c>
      <c r="Y595" s="6">
        <v>0</v>
      </c>
      <c r="Z595" s="27">
        <v>2.6189211790538498</v>
      </c>
      <c r="AA595" s="6">
        <v>0</v>
      </c>
      <c r="AB595" s="51"/>
      <c r="AC595" s="6"/>
      <c r="AD595" s="34">
        <v>3.7917305631929044E-4</v>
      </c>
      <c r="AE595" s="6">
        <v>0</v>
      </c>
      <c r="AF595" s="32">
        <v>0.13447993547531711</v>
      </c>
      <c r="AG595" s="6">
        <v>0</v>
      </c>
      <c r="AH595" s="9">
        <v>4.3017264828298583</v>
      </c>
      <c r="AI595" s="6">
        <v>0</v>
      </c>
    </row>
    <row r="596" spans="1:35">
      <c r="A596" s="1" t="s">
        <v>28</v>
      </c>
      <c r="B596" s="1" t="s">
        <v>72</v>
      </c>
      <c r="C596" s="1" t="s">
        <v>74</v>
      </c>
      <c r="D596" s="10">
        <v>0.98263888888888884</v>
      </c>
      <c r="E596" s="3">
        <f t="shared" si="77"/>
        <v>-169.99733333333333</v>
      </c>
      <c r="F596" s="3">
        <f t="shared" si="78"/>
        <v>-10.000666666666667</v>
      </c>
      <c r="G596" s="1">
        <v>4974</v>
      </c>
      <c r="H596" s="11">
        <v>2225.0961830000001</v>
      </c>
      <c r="I596" s="1">
        <v>0</v>
      </c>
      <c r="J596" s="14">
        <v>1.8627100000000001</v>
      </c>
      <c r="K596" s="6">
        <v>0</v>
      </c>
      <c r="L596" s="18">
        <v>34.649529245797012</v>
      </c>
      <c r="M596" s="6">
        <v>0</v>
      </c>
      <c r="N596" s="7">
        <v>27.701684974969112</v>
      </c>
      <c r="O596" s="6">
        <v>0</v>
      </c>
      <c r="P596" s="27">
        <v>3.22</v>
      </c>
      <c r="Q596" s="6">
        <v>0</v>
      </c>
      <c r="R596" s="48">
        <v>199.19343474037302</v>
      </c>
      <c r="S596" s="6">
        <v>0</v>
      </c>
      <c r="T596" s="5">
        <v>38.710406580008438</v>
      </c>
      <c r="U596" s="6">
        <v>0</v>
      </c>
      <c r="V596" s="9">
        <v>0</v>
      </c>
      <c r="W596" s="6">
        <v>0</v>
      </c>
      <c r="X596" s="23">
        <v>130.45005390404208</v>
      </c>
      <c r="Y596" s="6">
        <v>0</v>
      </c>
      <c r="Z596" s="27">
        <v>2.6337463433792165</v>
      </c>
      <c r="AA596" s="6">
        <v>0</v>
      </c>
      <c r="AB596" s="51"/>
      <c r="AC596" s="6"/>
      <c r="AD596" s="34"/>
      <c r="AE596" s="6"/>
      <c r="AG596" s="6"/>
      <c r="AI596" s="6"/>
    </row>
    <row r="597" spans="1:35">
      <c r="A597" s="1" t="s">
        <v>28</v>
      </c>
      <c r="B597" s="1" t="s">
        <v>72</v>
      </c>
      <c r="C597" s="1" t="s">
        <v>74</v>
      </c>
      <c r="D597" s="10">
        <v>0.98263888888888884</v>
      </c>
      <c r="E597" s="3">
        <f t="shared" si="77"/>
        <v>-169.99733333333333</v>
      </c>
      <c r="F597" s="3">
        <f t="shared" si="78"/>
        <v>-10.000666666666667</v>
      </c>
      <c r="G597" s="1">
        <v>4974</v>
      </c>
      <c r="H597" s="11">
        <v>2472.5758390000001</v>
      </c>
      <c r="I597" s="1">
        <v>0</v>
      </c>
      <c r="J597" s="14">
        <v>1.7056899999999999</v>
      </c>
      <c r="K597" s="6">
        <v>0</v>
      </c>
      <c r="L597" s="18">
        <v>34.658258145490613</v>
      </c>
      <c r="M597" s="6">
        <v>0</v>
      </c>
      <c r="N597" s="7">
        <v>27.720692793993067</v>
      </c>
      <c r="O597" s="6">
        <v>0</v>
      </c>
      <c r="P597" s="27">
        <v>3.22</v>
      </c>
      <c r="Q597" s="6">
        <v>0</v>
      </c>
      <c r="R597" s="48">
        <v>200.55724496243445</v>
      </c>
      <c r="S597" s="6">
        <v>0</v>
      </c>
      <c r="T597" s="5">
        <v>38.836907873214734</v>
      </c>
      <c r="U597" s="6">
        <v>0</v>
      </c>
      <c r="V597" s="9">
        <v>0</v>
      </c>
      <c r="W597" s="6">
        <v>0</v>
      </c>
      <c r="X597" s="23">
        <v>135.45322326526593</v>
      </c>
      <c r="Y597" s="6">
        <v>0</v>
      </c>
      <c r="Z597" s="27">
        <v>2.6234389309038058</v>
      </c>
      <c r="AA597" s="6">
        <v>0</v>
      </c>
      <c r="AB597" s="51"/>
      <c r="AC597" s="6"/>
      <c r="AD597" s="34">
        <v>3.3088461064301558E-4</v>
      </c>
      <c r="AE597" s="6">
        <v>0</v>
      </c>
      <c r="AF597" s="32">
        <v>0.13278235838055963</v>
      </c>
      <c r="AG597" s="6">
        <v>0</v>
      </c>
      <c r="AH597" s="9">
        <v>4.1027069683129618</v>
      </c>
      <c r="AI597" s="6">
        <v>0</v>
      </c>
    </row>
    <row r="598" spans="1:35">
      <c r="A598" s="1" t="s">
        <v>28</v>
      </c>
      <c r="B598" s="1" t="s">
        <v>72</v>
      </c>
      <c r="C598" s="1" t="s">
        <v>74</v>
      </c>
      <c r="D598" s="10">
        <v>0.98263888888888884</v>
      </c>
      <c r="E598" s="3">
        <f t="shared" si="77"/>
        <v>-169.99733333333333</v>
      </c>
      <c r="F598" s="3">
        <f t="shared" si="78"/>
        <v>-10.000666666666667</v>
      </c>
      <c r="G598" s="1">
        <v>4974</v>
      </c>
      <c r="H598" s="11">
        <v>2716.694074</v>
      </c>
      <c r="I598" s="1">
        <v>0</v>
      </c>
      <c r="J598" s="14">
        <v>1.573</v>
      </c>
      <c r="K598" s="6">
        <v>0</v>
      </c>
      <c r="L598" s="18">
        <v>34.666003551214423</v>
      </c>
      <c r="M598" s="6">
        <v>0</v>
      </c>
      <c r="N598" s="7">
        <v>27.736810697358351</v>
      </c>
      <c r="O598" s="6">
        <v>0</v>
      </c>
      <c r="P598" s="27">
        <v>3.32</v>
      </c>
      <c r="Q598" s="6">
        <v>0</v>
      </c>
      <c r="R598" s="48">
        <v>197.25206659669135</v>
      </c>
      <c r="S598" s="6">
        <v>0</v>
      </c>
      <c r="T598" s="5">
        <v>38.561245795349926</v>
      </c>
      <c r="U598" s="6">
        <v>0</v>
      </c>
      <c r="V598" s="9">
        <v>0</v>
      </c>
      <c r="W598" s="6">
        <v>0</v>
      </c>
      <c r="X598" s="23">
        <v>137.88823161690539</v>
      </c>
      <c r="Y598" s="6">
        <v>0</v>
      </c>
      <c r="Z598" s="27">
        <v>2.6030821645359001</v>
      </c>
      <c r="AA598" s="6">
        <v>0</v>
      </c>
      <c r="AB598" s="51"/>
      <c r="AC598" s="6"/>
      <c r="AD598" s="34"/>
      <c r="AE598" s="6"/>
      <c r="AG598" s="6"/>
      <c r="AI598" s="6"/>
    </row>
    <row r="599" spans="1:35">
      <c r="A599" s="1" t="s">
        <v>28</v>
      </c>
      <c r="B599" s="1" t="s">
        <v>72</v>
      </c>
      <c r="C599" s="1" t="s">
        <v>74</v>
      </c>
      <c r="D599" s="10">
        <v>0.98263888888888884</v>
      </c>
      <c r="E599" s="3">
        <f t="shared" si="77"/>
        <v>-169.99733333333333</v>
      </c>
      <c r="F599" s="3">
        <f t="shared" si="78"/>
        <v>-10.000666666666667</v>
      </c>
      <c r="G599" s="1">
        <v>4974</v>
      </c>
      <c r="H599" s="11">
        <v>2960.7421260000001</v>
      </c>
      <c r="I599" s="1">
        <v>0</v>
      </c>
      <c r="J599" s="14">
        <v>1.4642200000000001</v>
      </c>
      <c r="K599" s="6">
        <v>0</v>
      </c>
      <c r="L599" s="18">
        <v>34.673552459197822</v>
      </c>
      <c r="M599" s="6">
        <v>0</v>
      </c>
      <c r="N599" s="7">
        <v>27.750822051631076</v>
      </c>
      <c r="O599" s="6">
        <v>0</v>
      </c>
      <c r="P599" s="27">
        <v>3.43</v>
      </c>
      <c r="Q599" s="6">
        <v>0</v>
      </c>
      <c r="R599" s="48">
        <v>193.29393119632675</v>
      </c>
      <c r="S599" s="6">
        <v>0</v>
      </c>
      <c r="T599" s="5">
        <v>38.024310464614189</v>
      </c>
      <c r="U599" s="6">
        <v>0</v>
      </c>
      <c r="V599" s="9">
        <v>0</v>
      </c>
      <c r="W599" s="6">
        <v>0</v>
      </c>
      <c r="X599" s="23">
        <v>137.59905980657351</v>
      </c>
      <c r="Y599" s="6">
        <v>0</v>
      </c>
      <c r="Z599" s="27">
        <v>2.5777038897361599</v>
      </c>
      <c r="AA599" s="6">
        <v>0</v>
      </c>
      <c r="AB599" s="51"/>
      <c r="AC599" s="6"/>
      <c r="AD599" s="34">
        <v>1.787107521064302E-4</v>
      </c>
      <c r="AE599" s="6">
        <v>0</v>
      </c>
      <c r="AF599" s="32">
        <v>0.12563848216580323</v>
      </c>
      <c r="AG599" s="6">
        <v>0</v>
      </c>
      <c r="AH599" s="9">
        <v>5.2564432843529429</v>
      </c>
      <c r="AI599" s="6">
        <v>0</v>
      </c>
    </row>
    <row r="600" spans="1:35">
      <c r="A600" s="1" t="s">
        <v>28</v>
      </c>
      <c r="B600" s="1" t="s">
        <v>72</v>
      </c>
      <c r="C600" s="1" t="s">
        <v>74</v>
      </c>
      <c r="D600" s="10">
        <v>0.98263888888888884</v>
      </c>
      <c r="E600" s="3">
        <f t="shared" si="77"/>
        <v>-169.99733333333333</v>
      </c>
      <c r="F600" s="3">
        <f t="shared" si="78"/>
        <v>-10.000666666666667</v>
      </c>
      <c r="G600" s="1">
        <v>4974</v>
      </c>
      <c r="H600" s="11">
        <v>3206.0708850000001</v>
      </c>
      <c r="I600" s="1">
        <v>0</v>
      </c>
      <c r="J600" s="14">
        <v>1.3820399999999999</v>
      </c>
      <c r="K600" s="6">
        <v>0</v>
      </c>
      <c r="L600" s="18">
        <v>34.67834668965012</v>
      </c>
      <c r="M600" s="6">
        <v>0</v>
      </c>
      <c r="N600" s="7">
        <v>27.760578974429109</v>
      </c>
      <c r="O600" s="6">
        <v>0</v>
      </c>
      <c r="P600" s="27">
        <v>3.56</v>
      </c>
      <c r="Q600" s="6">
        <v>0</v>
      </c>
      <c r="R600" s="48">
        <v>188.21521718395093</v>
      </c>
      <c r="S600" s="6">
        <v>0</v>
      </c>
      <c r="T600" s="5">
        <v>37.944795508264285</v>
      </c>
      <c r="U600" s="6">
        <v>0</v>
      </c>
      <c r="V600" s="9">
        <v>0</v>
      </c>
      <c r="W600" s="6">
        <v>0</v>
      </c>
      <c r="X600" s="23">
        <v>137.46111494817694</v>
      </c>
      <c r="Y600" s="6">
        <v>0</v>
      </c>
      <c r="Z600" s="27">
        <v>2.5372568174974424</v>
      </c>
      <c r="AA600" s="6">
        <v>0</v>
      </c>
      <c r="AB600" s="51"/>
      <c r="AC600" s="6"/>
      <c r="AD600" s="34"/>
      <c r="AE600" s="6"/>
      <c r="AG600" s="6"/>
      <c r="AI600" s="6"/>
    </row>
    <row r="601" spans="1:35">
      <c r="A601" s="1" t="s">
        <v>28</v>
      </c>
      <c r="B601" s="1" t="s">
        <v>72</v>
      </c>
      <c r="C601" s="1" t="s">
        <v>74</v>
      </c>
      <c r="D601" s="10">
        <v>0.98263888888888884</v>
      </c>
      <c r="E601" s="3">
        <f t="shared" si="77"/>
        <v>-169.99733333333333</v>
      </c>
      <c r="F601" s="3">
        <f t="shared" si="78"/>
        <v>-10.000666666666667</v>
      </c>
      <c r="G601" s="1">
        <v>4974</v>
      </c>
      <c r="H601" s="11">
        <v>3452.049035</v>
      </c>
      <c r="I601" s="1">
        <v>0</v>
      </c>
      <c r="J601" s="14">
        <v>1.2971200000000001</v>
      </c>
      <c r="K601" s="6">
        <v>0</v>
      </c>
      <c r="L601" s="18">
        <v>34.683878970511635</v>
      </c>
      <c r="M601" s="6">
        <v>0</v>
      </c>
      <c r="N601" s="7">
        <v>27.771036060562665</v>
      </c>
      <c r="O601" s="6">
        <v>0</v>
      </c>
      <c r="P601" s="27">
        <v>3.67</v>
      </c>
      <c r="Q601" s="6">
        <v>0</v>
      </c>
      <c r="R601" s="48">
        <v>184.05497837358001</v>
      </c>
      <c r="S601" s="6">
        <v>0</v>
      </c>
      <c r="T601" s="5">
        <v>37.533691121729788</v>
      </c>
      <c r="U601" s="6">
        <v>0</v>
      </c>
      <c r="V601" s="9">
        <v>0</v>
      </c>
      <c r="W601" s="6">
        <v>0</v>
      </c>
      <c r="X601" s="23">
        <v>136.76685284616315</v>
      </c>
      <c r="Y601" s="6">
        <v>0</v>
      </c>
      <c r="Z601" s="27">
        <v>2.5219356303128855</v>
      </c>
      <c r="AA601" s="6">
        <v>0</v>
      </c>
      <c r="AB601" s="51"/>
      <c r="AC601" s="6"/>
      <c r="AD601" s="34">
        <v>1.1293405853658538E-4</v>
      </c>
      <c r="AE601" s="6">
        <v>0</v>
      </c>
      <c r="AF601" s="32">
        <v>0.12178648334257619</v>
      </c>
      <c r="AG601" s="6">
        <v>0</v>
      </c>
      <c r="AH601" s="9">
        <v>4.1783595451001032</v>
      </c>
      <c r="AI601" s="6">
        <v>0</v>
      </c>
    </row>
    <row r="602" spans="1:35">
      <c r="A602" s="1" t="s">
        <v>28</v>
      </c>
      <c r="B602" s="1" t="s">
        <v>72</v>
      </c>
      <c r="C602" s="1" t="s">
        <v>74</v>
      </c>
      <c r="D602" s="10">
        <v>0.98263888888888884</v>
      </c>
      <c r="E602" s="3">
        <f t="shared" si="77"/>
        <v>-169.99733333333333</v>
      </c>
      <c r="F602" s="3">
        <f t="shared" si="78"/>
        <v>-10.000666666666667</v>
      </c>
      <c r="G602" s="1">
        <v>4974</v>
      </c>
      <c r="H602" s="11">
        <v>3695.5962880000002</v>
      </c>
      <c r="I602" s="1">
        <v>0</v>
      </c>
      <c r="J602" s="14">
        <v>1.2458400000000001</v>
      </c>
      <c r="K602" s="6">
        <v>0</v>
      </c>
      <c r="L602" s="18">
        <v>34.685600849217828</v>
      </c>
      <c r="M602" s="6">
        <v>0</v>
      </c>
      <c r="N602" s="7">
        <v>27.776005759969394</v>
      </c>
      <c r="O602" s="6">
        <v>0</v>
      </c>
      <c r="P602" s="27">
        <v>3.73</v>
      </c>
      <c r="Q602" s="6">
        <v>0</v>
      </c>
      <c r="R602" s="48">
        <v>181.83479460200908</v>
      </c>
      <c r="S602" s="6">
        <v>0</v>
      </c>
      <c r="T602" s="5">
        <v>37.409041992216999</v>
      </c>
      <c r="U602" s="6">
        <v>0</v>
      </c>
      <c r="V602" s="9">
        <v>0</v>
      </c>
      <c r="W602" s="6">
        <v>0</v>
      </c>
      <c r="X602" s="23">
        <v>136.83068732616778</v>
      </c>
      <c r="Y602" s="6">
        <v>0</v>
      </c>
      <c r="Z602" s="27">
        <v>2.5116400516256228</v>
      </c>
      <c r="AA602" s="6">
        <v>0</v>
      </c>
      <c r="AB602" s="51"/>
      <c r="AC602" s="6"/>
      <c r="AD602" s="34"/>
      <c r="AE602" s="6"/>
      <c r="AG602" s="6"/>
      <c r="AI602" s="6"/>
    </row>
    <row r="603" spans="1:35">
      <c r="A603" s="1" t="s">
        <v>28</v>
      </c>
      <c r="B603" s="1" t="s">
        <v>72</v>
      </c>
      <c r="C603" s="1" t="s">
        <v>74</v>
      </c>
      <c r="D603" s="10">
        <v>0.98263888888888884</v>
      </c>
      <c r="E603" s="3">
        <f t="shared" si="77"/>
        <v>-169.99733333333333</v>
      </c>
      <c r="F603" s="3">
        <f t="shared" si="78"/>
        <v>-10.000666666666667</v>
      </c>
      <c r="G603" s="1">
        <v>4974</v>
      </c>
      <c r="H603" s="11">
        <v>3939.8922389999998</v>
      </c>
      <c r="I603" s="1">
        <v>0</v>
      </c>
      <c r="J603" s="14">
        <v>1.12466</v>
      </c>
      <c r="K603" s="6">
        <v>0</v>
      </c>
      <c r="L603" s="18">
        <v>34.692832889928802</v>
      </c>
      <c r="M603" s="6">
        <v>0</v>
      </c>
      <c r="N603" s="7">
        <v>27.790158277120099</v>
      </c>
      <c r="O603" s="6">
        <v>0</v>
      </c>
      <c r="P603" s="27">
        <v>3.92</v>
      </c>
      <c r="Q603" s="6">
        <v>0</v>
      </c>
      <c r="R603" s="48">
        <v>174.43260005575777</v>
      </c>
      <c r="S603" s="6">
        <v>0</v>
      </c>
      <c r="T603" s="5">
        <v>36.762030021097729</v>
      </c>
      <c r="U603" s="6">
        <v>0</v>
      </c>
      <c r="V603" s="9">
        <v>0</v>
      </c>
      <c r="W603" s="6">
        <v>0</v>
      </c>
      <c r="X603" s="23">
        <v>133.45218663038764</v>
      </c>
      <c r="Y603" s="6">
        <v>0</v>
      </c>
      <c r="Z603" s="27">
        <v>2.4511178719395059</v>
      </c>
      <c r="AA603" s="6">
        <v>0</v>
      </c>
      <c r="AB603" s="51"/>
      <c r="AC603" s="6"/>
      <c r="AD603" s="34">
        <v>1.4225515077605322E-4</v>
      </c>
      <c r="AE603" s="6">
        <v>0</v>
      </c>
      <c r="AF603" s="32">
        <v>0.11698467659033422</v>
      </c>
      <c r="AG603" s="6">
        <v>0</v>
      </c>
      <c r="AH603" s="9">
        <v>4.0463856117147863</v>
      </c>
      <c r="AI603" s="6">
        <v>0</v>
      </c>
    </row>
    <row r="604" spans="1:35">
      <c r="A604" s="1" t="s">
        <v>28</v>
      </c>
      <c r="B604" s="1" t="s">
        <v>72</v>
      </c>
      <c r="C604" s="1" t="s">
        <v>74</v>
      </c>
      <c r="D604" s="10">
        <v>0.98263888888888884</v>
      </c>
      <c r="E604" s="3">
        <f t="shared" si="77"/>
        <v>-169.99733333333333</v>
      </c>
      <c r="F604" s="3">
        <f t="shared" si="78"/>
        <v>-10.000666666666667</v>
      </c>
      <c r="G604" s="1">
        <v>4974</v>
      </c>
      <c r="H604" s="11">
        <v>4183.8687399999999</v>
      </c>
      <c r="I604" s="1">
        <v>0</v>
      </c>
      <c r="J604" s="14">
        <v>0.89031499999999997</v>
      </c>
      <c r="K604" s="6">
        <v>0</v>
      </c>
      <c r="L604" s="18">
        <v>34.710102212996482</v>
      </c>
      <c r="M604" s="6">
        <v>0</v>
      </c>
      <c r="N604" s="7">
        <v>27.819638512808069</v>
      </c>
      <c r="O604" s="6">
        <v>0</v>
      </c>
      <c r="P604" s="27">
        <v>4.51</v>
      </c>
      <c r="Q604" s="6">
        <v>0</v>
      </c>
      <c r="R604" s="48">
        <v>150.1907326456955</v>
      </c>
      <c r="S604" s="6">
        <v>0</v>
      </c>
      <c r="T604" s="5">
        <v>34.543235848408429</v>
      </c>
      <c r="U604" s="6">
        <v>0</v>
      </c>
      <c r="V604" s="9">
        <v>0</v>
      </c>
      <c r="W604" s="6">
        <v>0</v>
      </c>
      <c r="X604" s="23">
        <v>120.39465267804856</v>
      </c>
      <c r="Y604" s="6">
        <v>0</v>
      </c>
      <c r="Z604" s="27">
        <v>2.2951836483930732</v>
      </c>
      <c r="AA604" s="6">
        <v>0</v>
      </c>
      <c r="AB604" s="51"/>
      <c r="AC604" s="6"/>
      <c r="AD604" s="34"/>
      <c r="AE604" s="6"/>
      <c r="AG604" s="6"/>
      <c r="AI604" s="6"/>
    </row>
    <row r="605" spans="1:35">
      <c r="A605" s="1" t="s">
        <v>28</v>
      </c>
      <c r="B605" s="1" t="s">
        <v>72</v>
      </c>
      <c r="C605" s="1" t="s">
        <v>74</v>
      </c>
      <c r="D605" s="10">
        <v>0.98263888888888884</v>
      </c>
      <c r="E605" s="3">
        <f t="shared" si="77"/>
        <v>-169.99733333333333</v>
      </c>
      <c r="F605" s="3">
        <f t="shared" si="78"/>
        <v>-10.000666666666667</v>
      </c>
      <c r="G605" s="1">
        <v>4974</v>
      </c>
      <c r="H605" s="11">
        <v>4428.2447400000001</v>
      </c>
      <c r="I605" s="1">
        <v>0</v>
      </c>
      <c r="J605" s="14">
        <v>0.73333300000000001</v>
      </c>
      <c r="K605" s="6">
        <v>0</v>
      </c>
      <c r="L605" s="18">
        <v>34.707888119942623</v>
      </c>
      <c r="M605" s="6">
        <v>0</v>
      </c>
      <c r="N605" s="7">
        <v>27.827899064796156</v>
      </c>
      <c r="O605" s="6">
        <v>0</v>
      </c>
      <c r="P605" s="27">
        <v>4.71</v>
      </c>
      <c r="Q605" s="6">
        <v>0</v>
      </c>
      <c r="R605" s="48">
        <v>142.71265931623756</v>
      </c>
      <c r="S605" s="6">
        <v>0</v>
      </c>
      <c r="T605" s="5">
        <v>34.233235800428055</v>
      </c>
      <c r="U605" s="6">
        <v>0</v>
      </c>
      <c r="V605" s="9">
        <v>0</v>
      </c>
      <c r="W605" s="6">
        <v>0</v>
      </c>
      <c r="X605" s="23">
        <v>120.09405642091612</v>
      </c>
      <c r="Y605" s="6">
        <v>0</v>
      </c>
      <c r="Z605" s="27">
        <v>2.2748677312411587</v>
      </c>
      <c r="AA605" s="6">
        <v>0</v>
      </c>
      <c r="AB605" s="51"/>
      <c r="AC605" s="6"/>
      <c r="AD605" s="34">
        <v>1.1615328824833706E-4</v>
      </c>
      <c r="AE605" s="6">
        <v>0</v>
      </c>
      <c r="AF605" s="32">
        <v>0.1060985684223409</v>
      </c>
      <c r="AG605" s="6">
        <v>0</v>
      </c>
      <c r="AH605" s="9">
        <v>5.1136530730047491</v>
      </c>
      <c r="AI605" s="6">
        <v>0</v>
      </c>
    </row>
    <row r="606" spans="1:35">
      <c r="A606" s="1" t="s">
        <v>28</v>
      </c>
      <c r="B606" s="1" t="s">
        <v>72</v>
      </c>
      <c r="C606" s="1" t="s">
        <v>74</v>
      </c>
      <c r="D606" s="10">
        <v>0.98263888888888884</v>
      </c>
      <c r="E606" s="3">
        <f t="shared" si="77"/>
        <v>-169.99733333333333</v>
      </c>
      <c r="F606" s="3">
        <f t="shared" si="78"/>
        <v>-10.000666666666667</v>
      </c>
      <c r="G606" s="1">
        <v>4974</v>
      </c>
      <c r="H606" s="11">
        <v>4670.1974630000004</v>
      </c>
      <c r="I606" s="1">
        <v>0</v>
      </c>
      <c r="J606" s="14">
        <v>0.67577600000000004</v>
      </c>
      <c r="K606" s="6">
        <v>0</v>
      </c>
      <c r="L606" s="18">
        <v>34.710987856581845</v>
      </c>
      <c r="M606" s="6">
        <v>0</v>
      </c>
      <c r="N606" s="7">
        <v>27.833995515853985</v>
      </c>
      <c r="O606" s="6">
        <v>0</v>
      </c>
      <c r="P606" s="27">
        <v>4.7300000000000004</v>
      </c>
      <c r="Q606" s="6">
        <v>0</v>
      </c>
      <c r="R606" s="48">
        <v>142.3448309976192</v>
      </c>
      <c r="S606" s="6">
        <v>0</v>
      </c>
      <c r="T606" s="5">
        <v>34.149769512104172</v>
      </c>
      <c r="U606" s="6">
        <v>0</v>
      </c>
      <c r="V606" s="9">
        <v>0</v>
      </c>
      <c r="W606" s="6">
        <v>0</v>
      </c>
      <c r="X606" s="23">
        <v>121.23912026840482</v>
      </c>
      <c r="Y606" s="6">
        <v>0</v>
      </c>
      <c r="Z606" s="27">
        <v>2.2745335808591758</v>
      </c>
      <c r="AA606" s="6">
        <v>0</v>
      </c>
      <c r="AB606" s="51"/>
      <c r="AC606" s="6"/>
      <c r="AD606" s="34"/>
      <c r="AE606" s="6"/>
      <c r="AG606" s="6"/>
      <c r="AI606" s="6"/>
    </row>
    <row r="607" spans="1:35">
      <c r="A607" s="1" t="s">
        <v>28</v>
      </c>
      <c r="B607" s="1" t="s">
        <v>72</v>
      </c>
      <c r="C607" s="1" t="s">
        <v>74</v>
      </c>
      <c r="D607" s="10">
        <v>0.98263888888888884</v>
      </c>
      <c r="E607" s="3">
        <f t="shared" si="77"/>
        <v>-169.99733333333333</v>
      </c>
      <c r="F607" s="3">
        <f t="shared" si="78"/>
        <v>-10.000666666666667</v>
      </c>
      <c r="G607" s="1">
        <v>4974</v>
      </c>
      <c r="H607" s="11">
        <v>4915.3076650000003</v>
      </c>
      <c r="I607" s="1">
        <v>0</v>
      </c>
      <c r="J607" s="14">
        <v>0.66639000000000004</v>
      </c>
      <c r="K607" s="6">
        <v>0</v>
      </c>
      <c r="L607" s="18">
        <v>34.709954606085788</v>
      </c>
      <c r="M607" s="6">
        <v>0</v>
      </c>
      <c r="N607" s="7">
        <v>27.833746405637385</v>
      </c>
      <c r="O607" s="6">
        <v>0</v>
      </c>
      <c r="P607" s="27">
        <v>4.7300000000000004</v>
      </c>
      <c r="Q607" s="6">
        <v>0</v>
      </c>
      <c r="R607" s="48">
        <v>142.43427782679518</v>
      </c>
      <c r="S607" s="6">
        <v>0</v>
      </c>
      <c r="T607" s="5">
        <v>34.208910293438748</v>
      </c>
      <c r="U607" s="6">
        <v>0</v>
      </c>
      <c r="V607" s="9">
        <v>0</v>
      </c>
      <c r="W607" s="6">
        <v>0</v>
      </c>
      <c r="X607" s="23">
        <v>121.81157417143142</v>
      </c>
      <c r="Y607" s="6">
        <v>0</v>
      </c>
      <c r="Z607" s="27">
        <v>2.2747267049833861</v>
      </c>
      <c r="AA607" s="6">
        <v>0</v>
      </c>
      <c r="AB607" s="51"/>
      <c r="AC607" s="6"/>
      <c r="AD607" s="34"/>
      <c r="AE607" s="6"/>
      <c r="AG607" s="6"/>
      <c r="AI607" s="6"/>
    </row>
    <row r="608" spans="1:35">
      <c r="A608" s="1" t="s">
        <v>28</v>
      </c>
      <c r="B608" s="1" t="s">
        <v>72</v>
      </c>
      <c r="C608" s="1" t="s">
        <v>74</v>
      </c>
      <c r="D608" s="10">
        <v>0.98263888888888884</v>
      </c>
      <c r="E608" s="3">
        <f t="shared" si="77"/>
        <v>-169.99733333333333</v>
      </c>
      <c r="F608" s="3">
        <f t="shared" si="78"/>
        <v>-10.000666666666667</v>
      </c>
      <c r="G608" s="1">
        <v>4974</v>
      </c>
      <c r="H608" s="11">
        <v>4990.7606340000002</v>
      </c>
      <c r="I608" s="1">
        <v>0</v>
      </c>
      <c r="J608" s="14">
        <v>0.66189699999999996</v>
      </c>
      <c r="K608" s="6">
        <v>0</v>
      </c>
      <c r="L608" s="18">
        <v>34.711086261649136</v>
      </c>
      <c r="M608" s="6">
        <v>0</v>
      </c>
      <c r="N608" s="7">
        <v>27.834936451665271</v>
      </c>
      <c r="O608" s="6">
        <v>0</v>
      </c>
      <c r="P608" s="27">
        <v>4.74</v>
      </c>
      <c r="Q608" s="6">
        <v>0</v>
      </c>
      <c r="R608" s="48">
        <v>142.0267705506111</v>
      </c>
      <c r="S608" s="6">
        <v>0</v>
      </c>
      <c r="T608" s="5">
        <v>34.278094224551097</v>
      </c>
      <c r="U608" s="6">
        <v>0</v>
      </c>
      <c r="V608" s="9">
        <v>0</v>
      </c>
      <c r="W608" s="6">
        <v>0</v>
      </c>
      <c r="X608" s="23">
        <v>121.67284588627746</v>
      </c>
      <c r="Y608" s="6">
        <v>0</v>
      </c>
      <c r="Z608" s="27">
        <v>2.2698978804460408</v>
      </c>
      <c r="AA608" s="6">
        <v>0</v>
      </c>
      <c r="AB608" s="51"/>
      <c r="AC608" s="6"/>
      <c r="AD608" s="34">
        <v>8.7267227050997798E-5</v>
      </c>
      <c r="AE608" s="6">
        <v>0</v>
      </c>
      <c r="AF608" s="32">
        <v>9.9571531225061183E-2</v>
      </c>
      <c r="AG608" s="6">
        <v>0</v>
      </c>
      <c r="AH608" s="9">
        <v>5.0361901121046708</v>
      </c>
      <c r="AI608" s="6">
        <v>0</v>
      </c>
    </row>
    <row r="609" spans="1:35">
      <c r="A609" s="1" t="s">
        <v>28</v>
      </c>
      <c r="B609" s="1" t="s">
        <v>72</v>
      </c>
      <c r="C609" s="1" t="s">
        <v>74</v>
      </c>
      <c r="D609" s="10">
        <v>0.98263888888888884</v>
      </c>
      <c r="E609" s="3">
        <f t="shared" si="77"/>
        <v>-169.99733333333333</v>
      </c>
      <c r="F609" s="3">
        <f t="shared" si="78"/>
        <v>-10.000666666666667</v>
      </c>
      <c r="G609" s="1">
        <v>4974</v>
      </c>
      <c r="H609" s="11">
        <v>5038.738445</v>
      </c>
      <c r="I609" s="1">
        <v>0</v>
      </c>
      <c r="J609" s="14">
        <v>0.66081400000000001</v>
      </c>
      <c r="K609" s="6">
        <v>0</v>
      </c>
      <c r="L609" s="18">
        <v>34.704345618330862</v>
      </c>
      <c r="M609" s="6">
        <v>0</v>
      </c>
      <c r="N609" s="7">
        <v>27.829574918725712</v>
      </c>
      <c r="O609" s="6">
        <v>0</v>
      </c>
      <c r="P609" s="27">
        <v>4.7300000000000004</v>
      </c>
      <c r="Q609" s="6">
        <v>0</v>
      </c>
      <c r="R609" s="48">
        <v>142.49944459571108</v>
      </c>
      <c r="S609" s="6">
        <v>0</v>
      </c>
      <c r="T609" s="5">
        <v>34.241842601558226</v>
      </c>
      <c r="U609" s="6">
        <v>0</v>
      </c>
      <c r="V609" s="9">
        <v>0</v>
      </c>
      <c r="W609" s="6">
        <v>0</v>
      </c>
      <c r="X609" s="23">
        <v>121.22934839252989</v>
      </c>
      <c r="Y609" s="6">
        <v>0</v>
      </c>
      <c r="Z609" s="27">
        <v>2.2751129086431741</v>
      </c>
      <c r="AA609" s="6">
        <v>0</v>
      </c>
      <c r="AB609" s="51"/>
      <c r="AC609" s="6"/>
      <c r="AD609" s="34">
        <v>9.0312444345898006E-5</v>
      </c>
      <c r="AE609" s="6">
        <v>0</v>
      </c>
      <c r="AF609" s="32">
        <v>0.10068754143280152</v>
      </c>
      <c r="AG609" s="6">
        <v>0</v>
      </c>
      <c r="AH609" s="9">
        <v>5.7842776489412353</v>
      </c>
      <c r="AI609" s="6">
        <v>0</v>
      </c>
    </row>
    <row r="610" spans="1:35">
      <c r="A610" s="1" t="s">
        <v>28</v>
      </c>
      <c r="B610" s="1" t="s">
        <v>75</v>
      </c>
      <c r="C610" s="1" t="s">
        <v>76</v>
      </c>
      <c r="D610" s="10">
        <v>0.1763888888888889</v>
      </c>
      <c r="E610" s="3">
        <f>-(170+0.2/60)</f>
        <v>-170.00333333333333</v>
      </c>
      <c r="F610" s="3">
        <f>-(4+54.58/60)</f>
        <v>-4.9096666666666664</v>
      </c>
      <c r="G610" s="1">
        <v>5329</v>
      </c>
      <c r="H610" s="11">
        <v>0</v>
      </c>
      <c r="I610" s="1">
        <v>0</v>
      </c>
      <c r="J610" s="9">
        <v>29.1</v>
      </c>
      <c r="K610" s="6">
        <v>0</v>
      </c>
      <c r="L610" s="18">
        <v>34.432994088971611</v>
      </c>
      <c r="M610" s="6">
        <v>0</v>
      </c>
      <c r="N610" s="7">
        <v>21.607351012121626</v>
      </c>
      <c r="O610" s="6">
        <v>0</v>
      </c>
      <c r="P610" s="27">
        <v>4.49</v>
      </c>
      <c r="Q610" s="6">
        <v>0</v>
      </c>
      <c r="R610" s="48">
        <v>-2.6795456112362785</v>
      </c>
      <c r="S610" s="6">
        <v>0</v>
      </c>
      <c r="T610" s="5">
        <v>0</v>
      </c>
      <c r="U610" s="6">
        <v>0</v>
      </c>
      <c r="V610" s="9">
        <v>0</v>
      </c>
      <c r="W610" s="6">
        <v>0</v>
      </c>
      <c r="X610" s="23">
        <v>0</v>
      </c>
      <c r="Y610" s="6">
        <v>0</v>
      </c>
      <c r="Z610" s="27">
        <v>0.19245737676601543</v>
      </c>
      <c r="AA610" s="6">
        <v>0</v>
      </c>
      <c r="AB610" s="30">
        <v>0.109458</v>
      </c>
      <c r="AC610" s="6">
        <v>0</v>
      </c>
      <c r="AD610" s="34">
        <v>0.54845111734545471</v>
      </c>
      <c r="AE610" s="6">
        <v>0</v>
      </c>
      <c r="AF610" s="32">
        <v>5.7792323596817443</v>
      </c>
      <c r="AG610" s="6">
        <v>0</v>
      </c>
      <c r="AH610" s="9">
        <v>79.499174439143403</v>
      </c>
      <c r="AI610" s="6">
        <v>0</v>
      </c>
    </row>
    <row r="611" spans="1:35">
      <c r="A611" s="1" t="s">
        <v>28</v>
      </c>
      <c r="B611" s="1" t="s">
        <v>75</v>
      </c>
      <c r="C611" s="1" t="s">
        <v>76</v>
      </c>
      <c r="D611" s="10">
        <v>0.1763888888888889</v>
      </c>
      <c r="E611" s="3">
        <f t="shared" ref="E611:E625" si="79">-(170+0.2/60)</f>
        <v>-170.00333333333333</v>
      </c>
      <c r="F611" s="3">
        <f t="shared" ref="F611:F625" si="80">-(4+54.58/60)</f>
        <v>-4.9096666666666664</v>
      </c>
      <c r="G611" s="1">
        <v>5329</v>
      </c>
      <c r="H611" s="11">
        <v>9.6898677670000009</v>
      </c>
      <c r="I611" s="1">
        <v>0</v>
      </c>
      <c r="J611" s="14">
        <v>29.057600000000001</v>
      </c>
      <c r="K611" s="6">
        <v>0</v>
      </c>
      <c r="L611" s="18">
        <v>34.450524043794012</v>
      </c>
      <c r="M611" s="6">
        <v>0</v>
      </c>
      <c r="N611" s="7">
        <v>21.634671371043964</v>
      </c>
      <c r="O611" s="6">
        <v>0</v>
      </c>
      <c r="P611" s="27">
        <v>4.45</v>
      </c>
      <c r="Q611" s="6">
        <v>0</v>
      </c>
      <c r="R611" s="48">
        <v>-0.77786833571431657</v>
      </c>
      <c r="S611" s="6">
        <v>0</v>
      </c>
      <c r="T611" s="5">
        <v>0</v>
      </c>
      <c r="U611" s="6">
        <v>0</v>
      </c>
      <c r="V611" s="9">
        <v>0</v>
      </c>
      <c r="W611" s="6">
        <v>0</v>
      </c>
      <c r="X611" s="23">
        <v>0</v>
      </c>
      <c r="Y611" s="6">
        <v>0</v>
      </c>
      <c r="Z611" s="27">
        <v>0.1814307770484308</v>
      </c>
      <c r="AA611" s="6">
        <v>0</v>
      </c>
      <c r="AB611" s="30">
        <v>0.11323800000000001</v>
      </c>
      <c r="AC611" s="6">
        <v>0</v>
      </c>
      <c r="AD611" s="34">
        <v>0.60110141626666658</v>
      </c>
      <c r="AE611" s="6">
        <v>0</v>
      </c>
      <c r="AF611" s="32">
        <v>5.9168630934878497</v>
      </c>
      <c r="AG611" s="6">
        <v>0</v>
      </c>
      <c r="AH611" s="9">
        <v>82.995153810664547</v>
      </c>
      <c r="AI611" s="6">
        <v>0</v>
      </c>
    </row>
    <row r="612" spans="1:35">
      <c r="A612" s="1" t="s">
        <v>28</v>
      </c>
      <c r="B612" s="1" t="s">
        <v>75</v>
      </c>
      <c r="C612" s="1" t="s">
        <v>76</v>
      </c>
      <c r="D612" s="10">
        <v>0.1763888888888889</v>
      </c>
      <c r="E612" s="3">
        <f t="shared" si="79"/>
        <v>-170.00333333333333</v>
      </c>
      <c r="F612" s="3">
        <f t="shared" si="80"/>
        <v>-4.9096666666666664</v>
      </c>
      <c r="G612" s="1">
        <v>5329</v>
      </c>
      <c r="H612" s="11">
        <v>19.734268740000001</v>
      </c>
      <c r="I612" s="1">
        <v>0</v>
      </c>
      <c r="J612" s="14">
        <v>29.240200000000002</v>
      </c>
      <c r="K612" s="6">
        <v>0</v>
      </c>
      <c r="L612" s="18">
        <v>34.647418622300272</v>
      </c>
      <c r="M612" s="6">
        <v>0</v>
      </c>
      <c r="N612" s="7">
        <v>21.721324228431968</v>
      </c>
      <c r="O612" s="6">
        <v>0</v>
      </c>
      <c r="P612" s="27">
        <v>4.46</v>
      </c>
      <c r="Q612" s="6">
        <v>0</v>
      </c>
      <c r="R612" s="48">
        <v>-2.0194497682837778</v>
      </c>
      <c r="S612" s="6">
        <v>0</v>
      </c>
      <c r="T612" s="5">
        <v>0</v>
      </c>
      <c r="U612" s="6">
        <v>0</v>
      </c>
      <c r="V612" s="9">
        <v>0</v>
      </c>
      <c r="W612" s="6">
        <v>0</v>
      </c>
      <c r="X612" s="23">
        <v>0</v>
      </c>
      <c r="Y612" s="6">
        <v>0</v>
      </c>
      <c r="Z612" s="27">
        <v>0.1804529604121361</v>
      </c>
      <c r="AA612" s="6">
        <v>0</v>
      </c>
      <c r="AB612" s="30">
        <v>0.11269800000000001</v>
      </c>
      <c r="AC612" s="6">
        <v>0</v>
      </c>
      <c r="AD612" s="34">
        <v>0.55197794300606073</v>
      </c>
      <c r="AE612" s="6">
        <v>0</v>
      </c>
      <c r="AF612" s="32">
        <v>6.0307316307532668</v>
      </c>
      <c r="AG612" s="6">
        <v>0</v>
      </c>
      <c r="AH612" s="9">
        <v>92.164798987995667</v>
      </c>
      <c r="AI612" s="6">
        <v>0</v>
      </c>
    </row>
    <row r="613" spans="1:35">
      <c r="A613" s="1" t="s">
        <v>28</v>
      </c>
      <c r="B613" s="1" t="s">
        <v>75</v>
      </c>
      <c r="C613" s="1" t="s">
        <v>76</v>
      </c>
      <c r="D613" s="10">
        <v>0.1763888888888889</v>
      </c>
      <c r="E613" s="3">
        <f t="shared" si="79"/>
        <v>-170.00333333333333</v>
      </c>
      <c r="F613" s="3">
        <f t="shared" si="80"/>
        <v>-4.9096666666666664</v>
      </c>
      <c r="G613" s="1">
        <v>5329</v>
      </c>
      <c r="H613" s="11">
        <v>30.018803850000001</v>
      </c>
      <c r="I613" s="1">
        <v>0</v>
      </c>
      <c r="J613" s="14">
        <v>29.326599999999999</v>
      </c>
      <c r="K613" s="6">
        <v>0</v>
      </c>
      <c r="L613" s="18">
        <v>34.76652228671945</v>
      </c>
      <c r="M613" s="6">
        <v>0</v>
      </c>
      <c r="N613" s="7">
        <v>21.781682054505154</v>
      </c>
      <c r="O613" s="6">
        <v>0</v>
      </c>
      <c r="P613" s="27">
        <v>4.54</v>
      </c>
      <c r="Q613" s="6">
        <v>0</v>
      </c>
      <c r="R613" s="48">
        <v>-5.9934516282065715</v>
      </c>
      <c r="S613" s="6">
        <v>0</v>
      </c>
      <c r="T613" s="5">
        <v>0</v>
      </c>
      <c r="U613" s="6">
        <v>0</v>
      </c>
      <c r="V613" s="9">
        <v>0</v>
      </c>
      <c r="W613" s="6">
        <v>0</v>
      </c>
      <c r="X613" s="23">
        <v>0</v>
      </c>
      <c r="Y613" s="6">
        <v>0</v>
      </c>
      <c r="Z613" s="27">
        <v>0.1744430854020792</v>
      </c>
      <c r="AA613" s="6">
        <v>0</v>
      </c>
      <c r="AB613" s="30">
        <v>0.121878</v>
      </c>
      <c r="AC613" s="6">
        <v>0</v>
      </c>
      <c r="AD613" s="34">
        <v>0.53362085111515156</v>
      </c>
      <c r="AE613" s="6">
        <v>0</v>
      </c>
      <c r="AF613" s="32">
        <v>8.4587734315640191</v>
      </c>
      <c r="AG613" s="6">
        <v>0</v>
      </c>
      <c r="AH613" s="9">
        <v>103.72072125424101</v>
      </c>
      <c r="AI613" s="6">
        <v>0</v>
      </c>
    </row>
    <row r="614" spans="1:35">
      <c r="A614" s="1" t="s">
        <v>28</v>
      </c>
      <c r="B614" s="1" t="s">
        <v>75</v>
      </c>
      <c r="C614" s="1" t="s">
        <v>76</v>
      </c>
      <c r="D614" s="10">
        <v>0.1763888888888889</v>
      </c>
      <c r="E614" s="3">
        <f t="shared" si="79"/>
        <v>-170.00333333333333</v>
      </c>
      <c r="F614" s="3">
        <f t="shared" si="80"/>
        <v>-4.9096666666666664</v>
      </c>
      <c r="G614" s="1">
        <v>5329</v>
      </c>
      <c r="H614" s="11">
        <v>50.621124729999998</v>
      </c>
      <c r="I614" s="1">
        <v>0</v>
      </c>
      <c r="J614" s="14">
        <v>29.2456</v>
      </c>
      <c r="K614" s="6">
        <v>0</v>
      </c>
      <c r="L614" s="18">
        <v>34.758880645499616</v>
      </c>
      <c r="M614" s="6">
        <v>0</v>
      </c>
      <c r="N614" s="7">
        <v>21.803158568009849</v>
      </c>
      <c r="O614" s="6">
        <v>0</v>
      </c>
      <c r="P614" s="27">
        <v>4.49</v>
      </c>
      <c r="Q614" s="6">
        <v>0</v>
      </c>
      <c r="R614" s="48">
        <v>-3.4971077805580819</v>
      </c>
      <c r="S614" s="6">
        <v>0</v>
      </c>
      <c r="T614" s="5">
        <v>0</v>
      </c>
      <c r="U614" s="6">
        <v>0</v>
      </c>
      <c r="V614" s="9">
        <v>0</v>
      </c>
      <c r="W614" s="6">
        <v>0</v>
      </c>
      <c r="X614" s="23">
        <v>0</v>
      </c>
      <c r="Y614" s="6">
        <v>0</v>
      </c>
      <c r="Z614" s="27">
        <v>0.17850276298555498</v>
      </c>
      <c r="AA614" s="6">
        <v>0</v>
      </c>
      <c r="AB614" s="30">
        <v>0.15157799999999999</v>
      </c>
      <c r="AC614" s="6">
        <v>0</v>
      </c>
      <c r="AD614" s="34">
        <v>0.5484416046666668</v>
      </c>
      <c r="AE614" s="6">
        <v>0</v>
      </c>
      <c r="AF614" s="32">
        <v>6.8607358738604205</v>
      </c>
      <c r="AG614" s="6">
        <v>0</v>
      </c>
      <c r="AH614" s="9">
        <v>87.584148212422619</v>
      </c>
      <c r="AI614" s="6">
        <v>0</v>
      </c>
    </row>
    <row r="615" spans="1:35">
      <c r="A615" s="1" t="s">
        <v>28</v>
      </c>
      <c r="B615" s="1" t="s">
        <v>75</v>
      </c>
      <c r="C615" s="1" t="s">
        <v>76</v>
      </c>
      <c r="D615" s="10">
        <v>0.1763888888888889</v>
      </c>
      <c r="E615" s="3">
        <f t="shared" si="79"/>
        <v>-170.00333333333333</v>
      </c>
      <c r="F615" s="3">
        <f t="shared" si="80"/>
        <v>-4.9096666666666664</v>
      </c>
      <c r="G615" s="1">
        <v>5329</v>
      </c>
      <c r="H615" s="11">
        <v>76.257541099999997</v>
      </c>
      <c r="I615" s="1">
        <v>0</v>
      </c>
      <c r="J615" s="14">
        <v>29.224299999999999</v>
      </c>
      <c r="K615" s="6">
        <v>0</v>
      </c>
      <c r="L615" s="18">
        <v>34.78237910801947</v>
      </c>
      <c r="M615" s="6">
        <v>0</v>
      </c>
      <c r="N615" s="7">
        <v>21.827941535973991</v>
      </c>
      <c r="O615" s="6">
        <v>0</v>
      </c>
      <c r="P615" s="27">
        <v>4.43</v>
      </c>
      <c r="Q615" s="6">
        <v>0</v>
      </c>
      <c r="R615" s="48">
        <v>-0.77670932334896747</v>
      </c>
      <c r="S615" s="6">
        <v>0</v>
      </c>
      <c r="T615" s="5">
        <v>0</v>
      </c>
      <c r="U615" s="6">
        <v>0</v>
      </c>
      <c r="V615" s="9">
        <v>0</v>
      </c>
      <c r="W615" s="6">
        <v>0</v>
      </c>
      <c r="X615" s="23">
        <v>0</v>
      </c>
      <c r="Y615" s="6">
        <v>0</v>
      </c>
      <c r="Z615" s="27">
        <v>0.17947398444871196</v>
      </c>
      <c r="AA615" s="6">
        <v>0</v>
      </c>
      <c r="AB615" s="30">
        <v>0.203958</v>
      </c>
      <c r="AC615" s="6">
        <v>0</v>
      </c>
      <c r="AD615" s="34">
        <v>0.36816207261818179</v>
      </c>
      <c r="AE615" s="6">
        <v>0</v>
      </c>
      <c r="AF615" s="32">
        <v>6.6401128566166676</v>
      </c>
      <c r="AG615" s="6">
        <v>0</v>
      </c>
      <c r="AH615" s="9">
        <v>85.079057886633805</v>
      </c>
      <c r="AI615" s="6">
        <v>0</v>
      </c>
    </row>
    <row r="616" spans="1:35">
      <c r="A616" s="1" t="s">
        <v>28</v>
      </c>
      <c r="B616" s="1" t="s">
        <v>75</v>
      </c>
      <c r="C616" s="1" t="s">
        <v>76</v>
      </c>
      <c r="D616" s="10">
        <v>0.1763888888888889</v>
      </c>
      <c r="E616" s="3">
        <f t="shared" si="79"/>
        <v>-170.00333333333333</v>
      </c>
      <c r="F616" s="3">
        <f t="shared" si="80"/>
        <v>-4.9096666666666664</v>
      </c>
      <c r="G616" s="1">
        <v>5329</v>
      </c>
      <c r="H616" s="11">
        <v>100.0161119</v>
      </c>
      <c r="I616" s="1">
        <v>0</v>
      </c>
      <c r="J616" s="14">
        <v>29.490300000000001</v>
      </c>
      <c r="K616" s="6">
        <v>0</v>
      </c>
      <c r="L616" s="18">
        <v>35.154632546848831</v>
      </c>
      <c r="M616" s="6">
        <v>0</v>
      </c>
      <c r="N616" s="7">
        <v>22.017732341086003</v>
      </c>
      <c r="O616" s="6">
        <v>0</v>
      </c>
      <c r="P616" s="27">
        <v>4.16</v>
      </c>
      <c r="Q616" s="6">
        <v>0</v>
      </c>
      <c r="R616" s="48">
        <v>10.036296826054354</v>
      </c>
      <c r="S616" s="6">
        <v>0</v>
      </c>
      <c r="T616" s="5">
        <v>0.35998179407319186</v>
      </c>
      <c r="U616" s="6">
        <v>0</v>
      </c>
      <c r="V616" s="9">
        <v>0.03</v>
      </c>
      <c r="W616" s="6">
        <v>0</v>
      </c>
      <c r="X616" s="23">
        <v>0</v>
      </c>
      <c r="Y616" s="6">
        <v>0</v>
      </c>
      <c r="Z616" s="27">
        <v>0.24457876066799217</v>
      </c>
      <c r="AA616" s="6">
        <v>0</v>
      </c>
      <c r="AB616" s="30">
        <v>0.12673799999999999</v>
      </c>
      <c r="AC616" s="6">
        <v>0</v>
      </c>
      <c r="AD616" s="34">
        <v>0.18476951643636366</v>
      </c>
      <c r="AE616" s="6">
        <v>0</v>
      </c>
      <c r="AF616" s="32">
        <v>5.2885764940490949</v>
      </c>
      <c r="AG616" s="6">
        <v>0</v>
      </c>
      <c r="AH616" s="9">
        <v>93.885655201402599</v>
      </c>
      <c r="AI616" s="6">
        <v>0</v>
      </c>
    </row>
    <row r="617" spans="1:35">
      <c r="A617" s="1" t="s">
        <v>28</v>
      </c>
      <c r="B617" s="1" t="s">
        <v>75</v>
      </c>
      <c r="C617" s="1" t="s">
        <v>76</v>
      </c>
      <c r="D617" s="10">
        <v>0.1763888888888889</v>
      </c>
      <c r="E617" s="3">
        <f t="shared" si="79"/>
        <v>-170.00333333333333</v>
      </c>
      <c r="F617" s="3">
        <f t="shared" si="80"/>
        <v>-4.9096666666666664</v>
      </c>
      <c r="G617" s="1">
        <v>5329</v>
      </c>
      <c r="H617" s="11">
        <v>123.66757800000001</v>
      </c>
      <c r="I617" s="1">
        <v>0</v>
      </c>
      <c r="J617" s="14">
        <v>28.956900000000001</v>
      </c>
      <c r="K617" s="6">
        <v>0</v>
      </c>
      <c r="L617" s="18">
        <v>35.571980502963221</v>
      </c>
      <c r="M617" s="6">
        <v>0</v>
      </c>
      <c r="N617" s="7">
        <v>22.510373658664662</v>
      </c>
      <c r="O617" s="6">
        <v>0</v>
      </c>
      <c r="P617" s="27">
        <v>4.3899999999999997</v>
      </c>
      <c r="Q617" s="6">
        <v>0</v>
      </c>
      <c r="R617" s="48">
        <v>0.99600145532630791</v>
      </c>
      <c r="S617" s="6">
        <v>0</v>
      </c>
      <c r="T617" s="5">
        <v>1.9066577559069844</v>
      </c>
      <c r="U617" s="6">
        <v>0</v>
      </c>
      <c r="V617" s="9">
        <v>0.7</v>
      </c>
      <c r="W617" s="6">
        <v>0</v>
      </c>
      <c r="X617" s="23">
        <v>0</v>
      </c>
      <c r="Y617" s="6">
        <v>0</v>
      </c>
      <c r="Z617" s="27">
        <v>0.44105239858689638</v>
      </c>
      <c r="AA617" s="6">
        <v>0</v>
      </c>
      <c r="AB617" s="30">
        <v>0.217998</v>
      </c>
      <c r="AC617" s="6">
        <v>0</v>
      </c>
      <c r="AD617" s="34">
        <v>0.11043268804848486</v>
      </c>
      <c r="AE617" s="6">
        <v>0</v>
      </c>
      <c r="AF617" s="32">
        <v>3.5222018096741974</v>
      </c>
      <c r="AG617" s="6">
        <v>0</v>
      </c>
      <c r="AH617" s="9">
        <v>64.924861964207167</v>
      </c>
      <c r="AI617" s="6">
        <v>0</v>
      </c>
    </row>
    <row r="618" spans="1:35">
      <c r="A618" s="1" t="s">
        <v>28</v>
      </c>
      <c r="B618" s="1" t="s">
        <v>75</v>
      </c>
      <c r="C618" s="1" t="s">
        <v>76</v>
      </c>
      <c r="D618" s="10">
        <v>0.1763888888888889</v>
      </c>
      <c r="E618" s="3">
        <f t="shared" si="79"/>
        <v>-170.00333333333333</v>
      </c>
      <c r="F618" s="3">
        <f t="shared" si="80"/>
        <v>-4.9096666666666664</v>
      </c>
      <c r="G618" s="1">
        <v>5329</v>
      </c>
      <c r="H618" s="11">
        <v>150.11769659999999</v>
      </c>
      <c r="I618" s="1">
        <v>0</v>
      </c>
      <c r="J618" s="14">
        <v>28.1312</v>
      </c>
      <c r="K618" s="6">
        <v>0</v>
      </c>
      <c r="L618" s="18">
        <v>35.785917760528996</v>
      </c>
      <c r="M618" s="6">
        <v>0</v>
      </c>
      <c r="N618" s="7">
        <v>22.944953606358695</v>
      </c>
      <c r="O618" s="6">
        <v>0</v>
      </c>
      <c r="P618" s="27">
        <v>3.73</v>
      </c>
      <c r="Q618" s="6">
        <v>0</v>
      </c>
      <c r="R618" s="48">
        <v>32.873401416951765</v>
      </c>
      <c r="S618" s="6">
        <v>0</v>
      </c>
      <c r="T618" s="5">
        <v>3.1794557812662503</v>
      </c>
      <c r="U618" s="6">
        <v>0</v>
      </c>
      <c r="V618" s="9">
        <v>2.14</v>
      </c>
      <c r="W618" s="6">
        <v>0</v>
      </c>
      <c r="X618" s="23">
        <v>0</v>
      </c>
      <c r="Y618" s="6">
        <v>0</v>
      </c>
      <c r="Z618" s="27">
        <v>0.56168334079538096</v>
      </c>
      <c r="AA618" s="6">
        <v>0</v>
      </c>
      <c r="AB618" s="30">
        <v>0.10027800000000001</v>
      </c>
      <c r="AC618" s="6">
        <v>0</v>
      </c>
      <c r="AD618" s="34">
        <v>0.35056361686060611</v>
      </c>
      <c r="AE618" s="6">
        <v>0</v>
      </c>
      <c r="AF618" s="32">
        <v>2.6255014092908375</v>
      </c>
      <c r="AG618" s="6">
        <v>0</v>
      </c>
      <c r="AH618" s="9">
        <v>54.660199286354697</v>
      </c>
      <c r="AI618" s="6">
        <v>0</v>
      </c>
    </row>
    <row r="619" spans="1:35">
      <c r="A619" s="1" t="s">
        <v>28</v>
      </c>
      <c r="B619" s="1" t="s">
        <v>75</v>
      </c>
      <c r="C619" s="1" t="s">
        <v>76</v>
      </c>
      <c r="D619" s="10">
        <v>0.1763888888888889</v>
      </c>
      <c r="E619" s="3">
        <f t="shared" si="79"/>
        <v>-170.00333333333333</v>
      </c>
      <c r="F619" s="3">
        <f t="shared" si="80"/>
        <v>-4.9096666666666664</v>
      </c>
      <c r="G619" s="1">
        <v>5329</v>
      </c>
      <c r="H619" s="11">
        <v>199.04368220000001</v>
      </c>
      <c r="I619" s="1">
        <v>0</v>
      </c>
      <c r="J619" s="14">
        <v>20.826599999999999</v>
      </c>
      <c r="K619" s="6">
        <v>0</v>
      </c>
      <c r="L619" s="18">
        <v>35.918313848226703</v>
      </c>
      <c r="M619" s="6">
        <v>0</v>
      </c>
      <c r="N619" s="7">
        <v>25.241853403388177</v>
      </c>
      <c r="O619" s="6">
        <v>0</v>
      </c>
      <c r="P619" s="27">
        <v>3.18</v>
      </c>
      <c r="Q619" s="6">
        <v>0</v>
      </c>
      <c r="R619" s="48">
        <v>83.948641147778773</v>
      </c>
      <c r="S619" s="6">
        <v>0</v>
      </c>
      <c r="T619" s="5">
        <v>9.3544781962322041</v>
      </c>
      <c r="U619" s="6">
        <v>0</v>
      </c>
      <c r="V619" s="9">
        <v>0</v>
      </c>
      <c r="W619" s="6">
        <v>0</v>
      </c>
      <c r="X619" s="23">
        <v>1.1056608572349389</v>
      </c>
      <c r="Y619" s="6">
        <v>0</v>
      </c>
      <c r="Z619" s="27">
        <v>0.83384172673547052</v>
      </c>
      <c r="AA619" s="6">
        <v>0</v>
      </c>
      <c r="AB619" s="30">
        <v>1.7658E-2</v>
      </c>
      <c r="AC619" s="6">
        <v>0</v>
      </c>
      <c r="AD619" s="34">
        <v>5.7248598128925637E-3</v>
      </c>
      <c r="AE619" s="6">
        <v>0</v>
      </c>
      <c r="AF619" s="32">
        <v>1.8245298419274327</v>
      </c>
      <c r="AG619" s="6">
        <v>0</v>
      </c>
      <c r="AH619" s="9">
        <v>41.01002684767068</v>
      </c>
      <c r="AI619" s="6">
        <v>0</v>
      </c>
    </row>
    <row r="620" spans="1:35">
      <c r="A620" s="1" t="s">
        <v>28</v>
      </c>
      <c r="B620" s="1" t="s">
        <v>75</v>
      </c>
      <c r="C620" s="1" t="s">
        <v>76</v>
      </c>
      <c r="D620" s="10">
        <v>0.1763888888888889</v>
      </c>
      <c r="E620" s="3">
        <f t="shared" si="79"/>
        <v>-170.00333333333333</v>
      </c>
      <c r="F620" s="3">
        <f t="shared" si="80"/>
        <v>-4.9096666666666664</v>
      </c>
      <c r="G620" s="1">
        <v>5329</v>
      </c>
      <c r="H620" s="11">
        <v>267.39935809999997</v>
      </c>
      <c r="I620" s="1">
        <v>0</v>
      </c>
      <c r="J620" s="14"/>
      <c r="K620" s="6"/>
      <c r="L620" s="16"/>
      <c r="M620" s="6"/>
      <c r="N620" s="7"/>
      <c r="O620" s="6"/>
      <c r="P620" s="28"/>
      <c r="Q620" s="6">
        <v>0</v>
      </c>
      <c r="R620" s="48"/>
      <c r="S620" s="6">
        <v>0</v>
      </c>
      <c r="T620" s="5"/>
      <c r="U620" s="6"/>
      <c r="W620" s="6"/>
      <c r="X620" s="24"/>
      <c r="Y620" s="6"/>
      <c r="Z620" s="28"/>
      <c r="AA620" s="6"/>
      <c r="AB620" s="51"/>
      <c r="AC620" s="6"/>
      <c r="AD620" s="34">
        <v>2.4250844991735537E-3</v>
      </c>
      <c r="AE620" s="6"/>
      <c r="AG620" s="6"/>
      <c r="AI620" s="6"/>
    </row>
    <row r="621" spans="1:35">
      <c r="A621" s="1" t="s">
        <v>28</v>
      </c>
      <c r="B621" s="1" t="s">
        <v>75</v>
      </c>
      <c r="C621" s="1" t="s">
        <v>76</v>
      </c>
      <c r="D621" s="10">
        <v>0.1763888888888889</v>
      </c>
      <c r="E621" s="3">
        <f t="shared" si="79"/>
        <v>-170.00333333333333</v>
      </c>
      <c r="F621" s="3">
        <f t="shared" si="80"/>
        <v>-4.9096666666666664</v>
      </c>
      <c r="G621" s="1">
        <v>5329</v>
      </c>
      <c r="H621" s="11">
        <v>298.9342188</v>
      </c>
      <c r="I621" s="1">
        <v>0</v>
      </c>
      <c r="J621" s="14">
        <v>12.0145</v>
      </c>
      <c r="K621" s="6">
        <v>0</v>
      </c>
      <c r="L621" s="18">
        <v>34.909974035641334</v>
      </c>
      <c r="M621" s="6">
        <v>0</v>
      </c>
      <c r="N621" s="7">
        <v>26.516967418189552</v>
      </c>
      <c r="O621" s="6">
        <v>0</v>
      </c>
      <c r="P621" s="27">
        <v>1.85</v>
      </c>
      <c r="Q621" s="6">
        <v>0</v>
      </c>
      <c r="R621" s="48">
        <v>187.64054513885242</v>
      </c>
      <c r="S621" s="6">
        <v>0</v>
      </c>
      <c r="T621" s="5">
        <v>27.943361252269838</v>
      </c>
      <c r="U621" s="6">
        <v>0</v>
      </c>
      <c r="V621" s="9">
        <v>0</v>
      </c>
      <c r="W621" s="6">
        <v>0</v>
      </c>
      <c r="X621" s="23">
        <v>17.693102512486863</v>
      </c>
      <c r="Y621" s="6">
        <v>0</v>
      </c>
      <c r="Z621" s="27">
        <v>1.959600788178002</v>
      </c>
      <c r="AA621" s="6">
        <v>0</v>
      </c>
      <c r="AB621" s="51"/>
      <c r="AC621" s="6"/>
      <c r="AD621" s="34">
        <v>2.6465137176859507E-3</v>
      </c>
      <c r="AE621" s="6">
        <v>0</v>
      </c>
      <c r="AF621" s="32">
        <v>1.4288918972106557</v>
      </c>
      <c r="AG621" s="6">
        <v>0</v>
      </c>
      <c r="AH621" s="9">
        <v>22.011594106330204</v>
      </c>
      <c r="AI621" s="6">
        <v>0</v>
      </c>
    </row>
    <row r="622" spans="1:35">
      <c r="A622" s="1" t="s">
        <v>28</v>
      </c>
      <c r="B622" s="1" t="s">
        <v>75</v>
      </c>
      <c r="C622" s="1" t="s">
        <v>76</v>
      </c>
      <c r="D622" s="10">
        <v>0.1763888888888889</v>
      </c>
      <c r="E622" s="3">
        <f t="shared" si="79"/>
        <v>-170.00333333333333</v>
      </c>
      <c r="F622" s="3">
        <f t="shared" si="80"/>
        <v>-4.9096666666666664</v>
      </c>
      <c r="G622" s="1">
        <v>5329</v>
      </c>
      <c r="H622" s="11">
        <v>397.72626709999997</v>
      </c>
      <c r="I622" s="1">
        <v>0</v>
      </c>
      <c r="J622" s="14">
        <v>9.9153199999999995</v>
      </c>
      <c r="K622" s="6">
        <v>0</v>
      </c>
      <c r="L622" s="18">
        <v>34.73830145861028</v>
      </c>
      <c r="M622" s="6">
        <v>0</v>
      </c>
      <c r="N622" s="7">
        <v>26.762432543114983</v>
      </c>
      <c r="O622" s="6">
        <v>0</v>
      </c>
      <c r="P622" s="27">
        <v>2.0499999999999998</v>
      </c>
      <c r="Q622" s="6">
        <v>0</v>
      </c>
      <c r="R622" s="48">
        <v>191.55498969042176</v>
      </c>
      <c r="S622" s="6">
        <v>0</v>
      </c>
      <c r="T622" s="5">
        <v>31.226998798299935</v>
      </c>
      <c r="U622" s="6">
        <v>0</v>
      </c>
      <c r="V622" s="9">
        <v>0</v>
      </c>
      <c r="W622" s="6">
        <v>0</v>
      </c>
      <c r="X622" s="23">
        <v>24.062718036834987</v>
      </c>
      <c r="Y622" s="6">
        <v>0</v>
      </c>
      <c r="Z622" s="27">
        <v>2.1203808078514879</v>
      </c>
      <c r="AA622" s="6">
        <v>0</v>
      </c>
      <c r="AB622" s="51"/>
      <c r="AC622" s="6"/>
      <c r="AD622" s="34">
        <v>1.6693454089256202E-3</v>
      </c>
      <c r="AE622" s="6">
        <v>0</v>
      </c>
      <c r="AF622" s="32">
        <v>1.1769315651388512</v>
      </c>
      <c r="AG622" s="6">
        <v>0</v>
      </c>
      <c r="AH622" s="9">
        <v>15.768750727283104</v>
      </c>
      <c r="AI622" s="6">
        <v>0</v>
      </c>
    </row>
    <row r="623" spans="1:35">
      <c r="A623" s="1" t="s">
        <v>28</v>
      </c>
      <c r="B623" s="1" t="s">
        <v>75</v>
      </c>
      <c r="C623" s="1" t="s">
        <v>76</v>
      </c>
      <c r="D623" s="10">
        <v>0.1763888888888889</v>
      </c>
      <c r="E623" s="3">
        <f t="shared" si="79"/>
        <v>-170.00333333333333</v>
      </c>
      <c r="F623" s="3">
        <f t="shared" si="80"/>
        <v>-4.9096666666666664</v>
      </c>
      <c r="G623" s="1">
        <v>5329</v>
      </c>
      <c r="H623" s="11">
        <v>496.83022030000001</v>
      </c>
      <c r="I623" s="1">
        <v>0</v>
      </c>
      <c r="J623" s="14">
        <v>8.8522800000000004</v>
      </c>
      <c r="K623" s="6">
        <v>0</v>
      </c>
      <c r="L623" s="18">
        <v>34.668668893751523</v>
      </c>
      <c r="M623" s="6">
        <v>0</v>
      </c>
      <c r="N623" s="7">
        <v>26.882575447215231</v>
      </c>
      <c r="O623" s="6">
        <v>0</v>
      </c>
      <c r="P623" s="27">
        <v>1.82</v>
      </c>
      <c r="Q623" s="6">
        <v>0</v>
      </c>
      <c r="R623" s="48">
        <v>208.72255437752642</v>
      </c>
      <c r="S623" s="6">
        <v>0</v>
      </c>
      <c r="T623" s="5">
        <v>34.636816755202943</v>
      </c>
      <c r="U623" s="6">
        <v>0</v>
      </c>
      <c r="V623" s="9">
        <v>0</v>
      </c>
      <c r="W623" s="6">
        <v>0</v>
      </c>
      <c r="X623" s="23">
        <v>29.523659782350435</v>
      </c>
      <c r="Y623" s="6">
        <v>0</v>
      </c>
      <c r="Z623" s="27">
        <v>2.346764855422145</v>
      </c>
      <c r="AA623" s="6">
        <v>0</v>
      </c>
      <c r="AB623" s="51"/>
      <c r="AC623" s="6"/>
      <c r="AD623" s="34">
        <v>1.4739895781818186E-3</v>
      </c>
      <c r="AE623" s="6">
        <v>0</v>
      </c>
      <c r="AF623" s="32">
        <v>0.95295064172038124</v>
      </c>
      <c r="AG623" s="6">
        <v>0</v>
      </c>
      <c r="AH623" s="9">
        <v>10.100016253911654</v>
      </c>
      <c r="AI623" s="6">
        <v>0</v>
      </c>
    </row>
    <row r="624" spans="1:35">
      <c r="A624" s="1" t="s">
        <v>28</v>
      </c>
      <c r="B624" s="1" t="s">
        <v>75</v>
      </c>
      <c r="C624" s="1" t="s">
        <v>76</v>
      </c>
      <c r="D624" s="10">
        <v>0.1763888888888889</v>
      </c>
      <c r="E624" s="3">
        <f t="shared" si="79"/>
        <v>-170.00333333333333</v>
      </c>
      <c r="F624" s="3">
        <f t="shared" si="80"/>
        <v>-4.9096666666666664</v>
      </c>
      <c r="G624" s="1">
        <v>5329</v>
      </c>
      <c r="H624" s="11">
        <v>595.97400319999997</v>
      </c>
      <c r="I624" s="1">
        <v>0</v>
      </c>
      <c r="J624" s="14">
        <v>7.6483299999999996</v>
      </c>
      <c r="K624" s="6">
        <v>0</v>
      </c>
      <c r="L624" s="18">
        <v>34.60535355699227</v>
      </c>
      <c r="M624" s="6">
        <v>0</v>
      </c>
      <c r="N624" s="7">
        <v>27.016045296139964</v>
      </c>
      <c r="O624" s="6">
        <v>0</v>
      </c>
      <c r="P624" s="27">
        <v>1.47</v>
      </c>
      <c r="Q624" s="6">
        <v>0</v>
      </c>
      <c r="R624" s="48">
        <v>232.50547112278076</v>
      </c>
      <c r="S624" s="6">
        <v>0</v>
      </c>
      <c r="T624" s="5">
        <v>39.074371194844673</v>
      </c>
      <c r="U624" s="6">
        <v>0</v>
      </c>
      <c r="V624" s="9">
        <v>0</v>
      </c>
      <c r="W624" s="6">
        <v>0</v>
      </c>
      <c r="X624" s="23">
        <v>39.554620805671476</v>
      </c>
      <c r="Y624" s="6">
        <v>0</v>
      </c>
      <c r="Z624" s="27">
        <v>2.6589230963517485</v>
      </c>
      <c r="AA624" s="6">
        <v>0</v>
      </c>
      <c r="AB624" s="51"/>
      <c r="AC624" s="6"/>
      <c r="AD624" s="34">
        <v>8.9288869937733501E-4</v>
      </c>
      <c r="AE624" s="6">
        <v>0</v>
      </c>
      <c r="AF624" s="32">
        <v>0.83324599278436695</v>
      </c>
      <c r="AG624" s="6">
        <v>0</v>
      </c>
      <c r="AH624" s="9">
        <v>12.441095742257668</v>
      </c>
      <c r="AI624" s="6">
        <v>0</v>
      </c>
    </row>
    <row r="625" spans="1:35">
      <c r="A625" s="1" t="s">
        <v>28</v>
      </c>
      <c r="B625" s="1" t="s">
        <v>75</v>
      </c>
      <c r="C625" s="1" t="s">
        <v>76</v>
      </c>
      <c r="D625" s="10">
        <v>0.1763888888888889</v>
      </c>
      <c r="E625" s="3">
        <f t="shared" si="79"/>
        <v>-170.00333333333333</v>
      </c>
      <c r="F625" s="3">
        <f t="shared" si="80"/>
        <v>-4.9096666666666664</v>
      </c>
      <c r="G625" s="1">
        <v>5329</v>
      </c>
      <c r="H625" s="11">
        <v>794.55645770000001</v>
      </c>
      <c r="I625" s="1">
        <v>0</v>
      </c>
      <c r="J625" s="14">
        <v>6.0356699999999996</v>
      </c>
      <c r="K625" s="6">
        <v>0</v>
      </c>
      <c r="L625" s="18">
        <v>34.543040103509952</v>
      </c>
      <c r="M625" s="6">
        <v>0</v>
      </c>
      <c r="N625" s="7">
        <v>27.187219498326385</v>
      </c>
      <c r="O625" s="6">
        <v>0</v>
      </c>
      <c r="P625" s="27">
        <v>2.1800000000000002</v>
      </c>
      <c r="Q625" s="6">
        <v>0</v>
      </c>
      <c r="R625" s="48">
        <v>212.35509479172461</v>
      </c>
      <c r="S625" s="6">
        <v>0</v>
      </c>
      <c r="T625" s="5">
        <v>39.035134600408384</v>
      </c>
      <c r="U625" s="6">
        <v>0</v>
      </c>
      <c r="V625" s="9">
        <v>0</v>
      </c>
      <c r="W625" s="6">
        <v>0</v>
      </c>
      <c r="X625" s="23">
        <v>49.93126523990729</v>
      </c>
      <c r="Y625" s="6">
        <v>0</v>
      </c>
      <c r="Z625" s="27">
        <v>2.6630312164603063</v>
      </c>
      <c r="AA625" s="6">
        <v>0</v>
      </c>
      <c r="AB625" s="51"/>
      <c r="AC625" s="6"/>
      <c r="AD625" s="34">
        <v>7.9254948476546283E-4</v>
      </c>
      <c r="AE625" s="6">
        <v>0</v>
      </c>
      <c r="AF625" s="32">
        <v>0.59407506057111426</v>
      </c>
      <c r="AG625" s="6">
        <v>0</v>
      </c>
      <c r="AH625" s="9">
        <v>9.699380177861844</v>
      </c>
      <c r="AI625" s="6">
        <v>0</v>
      </c>
    </row>
    <row r="626" spans="1:35">
      <c r="A626" s="1" t="s">
        <v>28</v>
      </c>
      <c r="B626" s="1" t="s">
        <v>75</v>
      </c>
      <c r="C626" s="1" t="s">
        <v>77</v>
      </c>
      <c r="D626" s="10">
        <v>0.82499999999999996</v>
      </c>
      <c r="E626" s="3">
        <f>-(170+0.64/60)</f>
        <v>-170.01066666666668</v>
      </c>
      <c r="F626" s="3">
        <f>-(4+54.66/60)</f>
        <v>-4.9109999999999996</v>
      </c>
      <c r="G626" s="1">
        <v>5327</v>
      </c>
      <c r="H626" s="11">
        <v>991.89859019999994</v>
      </c>
      <c r="I626" s="1">
        <v>0</v>
      </c>
      <c r="J626" s="14"/>
      <c r="K626" s="6"/>
      <c r="L626" s="16"/>
      <c r="M626" s="6"/>
      <c r="N626" s="7"/>
      <c r="O626" s="6"/>
      <c r="P626" s="27">
        <v>2.08</v>
      </c>
      <c r="Q626" s="6">
        <v>0</v>
      </c>
      <c r="R626" s="48"/>
      <c r="S626" s="6">
        <v>0</v>
      </c>
      <c r="T626" s="5">
        <v>41.55591251855536</v>
      </c>
      <c r="U626" s="6">
        <v>0</v>
      </c>
      <c r="V626" s="9">
        <v>0</v>
      </c>
      <c r="W626" s="6">
        <v>0</v>
      </c>
      <c r="X626" s="23">
        <v>74.666253048653942</v>
      </c>
      <c r="Y626" s="6">
        <v>0</v>
      </c>
      <c r="Z626" s="27">
        <v>2.8640028792088437</v>
      </c>
      <c r="AA626" s="6">
        <v>0</v>
      </c>
      <c r="AB626" s="51"/>
      <c r="AC626" s="6"/>
      <c r="AD626" s="34">
        <v>4.7073049671977511E-4</v>
      </c>
      <c r="AE626" s="6">
        <v>0</v>
      </c>
      <c r="AF626" s="32">
        <v>0.44069968365479234</v>
      </c>
      <c r="AG626" s="6">
        <v>0</v>
      </c>
      <c r="AH626" s="9">
        <v>7.3627032837581377</v>
      </c>
      <c r="AI626" s="6">
        <v>0</v>
      </c>
    </row>
    <row r="627" spans="1:35">
      <c r="A627" s="1" t="s">
        <v>28</v>
      </c>
      <c r="B627" s="1" t="s">
        <v>75</v>
      </c>
      <c r="C627" s="1" t="s">
        <v>77</v>
      </c>
      <c r="D627" s="10">
        <v>0.82499999999999996</v>
      </c>
      <c r="E627" s="3">
        <f t="shared" ref="E627:E645" si="81">-(170+0.64/60)</f>
        <v>-170.01066666666668</v>
      </c>
      <c r="F627" s="3">
        <f t="shared" ref="F627:F645" si="82">-(4+54.66/60)</f>
        <v>-4.9109999999999996</v>
      </c>
      <c r="G627" s="1">
        <v>5327</v>
      </c>
      <c r="H627" s="11">
        <v>1241.639359</v>
      </c>
      <c r="I627" s="1">
        <v>0</v>
      </c>
      <c r="J627" s="14">
        <v>3.6779099999999998</v>
      </c>
      <c r="K627" s="6">
        <v>0</v>
      </c>
      <c r="L627" s="18">
        <v>34.568964601328553</v>
      </c>
      <c r="M627" s="6">
        <v>0</v>
      </c>
      <c r="N627" s="7">
        <v>27.476178095787418</v>
      </c>
      <c r="O627" s="6">
        <v>0</v>
      </c>
      <c r="P627" s="27">
        <v>2.3199999999999998</v>
      </c>
      <c r="Q627" s="6">
        <v>0</v>
      </c>
      <c r="R627" s="48">
        <v>224.23051253358932</v>
      </c>
      <c r="S627" s="6">
        <v>0</v>
      </c>
      <c r="T627" s="5">
        <v>41.046031058914735</v>
      </c>
      <c r="U627" s="6">
        <v>0</v>
      </c>
      <c r="V627" s="9">
        <v>0</v>
      </c>
      <c r="W627" s="6">
        <v>0</v>
      </c>
      <c r="X627" s="23">
        <v>96.173040153138771</v>
      </c>
      <c r="Y627" s="6">
        <v>0</v>
      </c>
      <c r="Z627" s="27">
        <v>2.8478886280483371</v>
      </c>
      <c r="AA627" s="6">
        <v>0</v>
      </c>
      <c r="AB627" s="51"/>
      <c r="AC627" s="6"/>
      <c r="AD627" s="34">
        <v>3.6658137432052493E-4</v>
      </c>
      <c r="AE627" s="6">
        <v>0</v>
      </c>
      <c r="AF627" s="32">
        <v>0.32315041738523231</v>
      </c>
      <c r="AG627" s="6">
        <v>0</v>
      </c>
      <c r="AH627" s="9">
        <v>6.7514725259039183</v>
      </c>
      <c r="AI627" s="6">
        <v>0</v>
      </c>
    </row>
    <row r="628" spans="1:35">
      <c r="A628" s="1" t="s">
        <v>28</v>
      </c>
      <c r="B628" s="1" t="s">
        <v>75</v>
      </c>
      <c r="C628" s="1" t="s">
        <v>77</v>
      </c>
      <c r="D628" s="10">
        <v>0.82499999999999996</v>
      </c>
      <c r="E628" s="3">
        <f t="shared" si="81"/>
        <v>-170.01066666666668</v>
      </c>
      <c r="F628" s="3">
        <f t="shared" si="82"/>
        <v>-4.9109999999999996</v>
      </c>
      <c r="G628" s="1">
        <v>5327</v>
      </c>
      <c r="H628" s="11">
        <v>1487.3888219999999</v>
      </c>
      <c r="I628" s="1">
        <v>0</v>
      </c>
      <c r="J628" s="14">
        <v>2.91377</v>
      </c>
      <c r="K628" s="6">
        <v>0</v>
      </c>
      <c r="L628" s="18">
        <v>34.591709213468306</v>
      </c>
      <c r="M628" s="6">
        <v>0</v>
      </c>
      <c r="N628" s="7">
        <v>27.567085556681377</v>
      </c>
      <c r="O628" s="6">
        <v>0</v>
      </c>
      <c r="P628" s="27">
        <v>2.64</v>
      </c>
      <c r="Q628" s="6">
        <v>0</v>
      </c>
      <c r="R628" s="48">
        <v>216.19658458282299</v>
      </c>
      <c r="S628" s="6">
        <v>0</v>
      </c>
      <c r="T628" s="5">
        <v>40.354994054009083</v>
      </c>
      <c r="U628" s="6">
        <v>0</v>
      </c>
      <c r="V628" s="9">
        <v>0</v>
      </c>
      <c r="W628" s="6">
        <v>0</v>
      </c>
      <c r="X628" s="23">
        <v>111.357229254641</v>
      </c>
      <c r="Y628" s="6">
        <v>0</v>
      </c>
      <c r="Z628" s="27">
        <v>2.766748926171585</v>
      </c>
      <c r="AA628" s="6">
        <v>0</v>
      </c>
      <c r="AB628" s="51"/>
      <c r="AC628" s="6"/>
      <c r="AD628" s="34">
        <v>2.4281680769469441E-4</v>
      </c>
      <c r="AE628" s="6">
        <v>0</v>
      </c>
      <c r="AF628" s="32">
        <v>0.25325923378863069</v>
      </c>
      <c r="AG628" s="6">
        <v>0</v>
      </c>
      <c r="AH628" s="9">
        <v>4.6705169045882515</v>
      </c>
      <c r="AI628" s="6">
        <v>0</v>
      </c>
    </row>
    <row r="629" spans="1:35">
      <c r="A629" s="1" t="s">
        <v>28</v>
      </c>
      <c r="B629" s="1" t="s">
        <v>75</v>
      </c>
      <c r="C629" s="1" t="s">
        <v>77</v>
      </c>
      <c r="D629" s="10">
        <v>0.82499999999999996</v>
      </c>
      <c r="E629" s="3">
        <f t="shared" si="81"/>
        <v>-170.01066666666668</v>
      </c>
      <c r="F629" s="3">
        <f t="shared" si="82"/>
        <v>-4.9109999999999996</v>
      </c>
      <c r="G629" s="1">
        <v>5327</v>
      </c>
      <c r="H629" s="11">
        <v>1734.656354</v>
      </c>
      <c r="I629" s="1">
        <v>0</v>
      </c>
      <c r="J629" s="14">
        <v>2.41472</v>
      </c>
      <c r="K629" s="6">
        <v>0</v>
      </c>
      <c r="L629" s="18">
        <v>34.618193977466341</v>
      </c>
      <c r="M629" s="6">
        <v>0</v>
      </c>
      <c r="N629" s="7">
        <v>27.631911396700389</v>
      </c>
      <c r="O629" s="6">
        <v>0</v>
      </c>
      <c r="P629" s="27">
        <v>2.89</v>
      </c>
      <c r="Q629" s="6">
        <v>0</v>
      </c>
      <c r="R629" s="48">
        <v>209.2074335073915</v>
      </c>
      <c r="S629" s="6">
        <v>0</v>
      </c>
      <c r="T629" s="5">
        <v>39.670101111317379</v>
      </c>
      <c r="U629" s="6">
        <v>0</v>
      </c>
      <c r="V629" s="9">
        <v>0</v>
      </c>
      <c r="W629" s="6">
        <v>0</v>
      </c>
      <c r="X629" s="23">
        <v>121.92268275105141</v>
      </c>
      <c r="Y629" s="6">
        <v>0</v>
      </c>
      <c r="Z629" s="27">
        <v>2.7175338206910724</v>
      </c>
      <c r="AA629" s="6">
        <v>0</v>
      </c>
      <c r="AB629" s="51"/>
      <c r="AC629" s="6"/>
      <c r="AD629" s="34"/>
      <c r="AE629" s="6"/>
      <c r="AG629" s="6"/>
      <c r="AI629" s="6"/>
    </row>
    <row r="630" spans="1:35">
      <c r="A630" s="1" t="s">
        <v>28</v>
      </c>
      <c r="B630" s="1" t="s">
        <v>75</v>
      </c>
      <c r="C630" s="1" t="s">
        <v>77</v>
      </c>
      <c r="D630" s="10">
        <v>0.82499999999999996</v>
      </c>
      <c r="E630" s="3">
        <f t="shared" si="81"/>
        <v>-170.01066666666668</v>
      </c>
      <c r="F630" s="3">
        <f t="shared" si="82"/>
        <v>-4.9109999999999996</v>
      </c>
      <c r="G630" s="1">
        <v>5327</v>
      </c>
      <c r="H630" s="11">
        <v>1979.747613</v>
      </c>
      <c r="I630" s="1">
        <v>0</v>
      </c>
      <c r="J630" s="14">
        <v>2.0594700000000001</v>
      </c>
      <c r="K630" s="6">
        <v>0</v>
      </c>
      <c r="L630" s="18">
        <v>34.637992615389336</v>
      </c>
      <c r="M630" s="6">
        <v>0</v>
      </c>
      <c r="N630" s="7">
        <v>27.676952934956716</v>
      </c>
      <c r="O630" s="6">
        <v>0</v>
      </c>
      <c r="P630" s="27">
        <v>2.91</v>
      </c>
      <c r="Q630" s="6">
        <v>0</v>
      </c>
      <c r="R630" s="48">
        <v>211.33853447034684</v>
      </c>
      <c r="S630" s="6">
        <v>0</v>
      </c>
      <c r="T630" s="5">
        <v>39.767251386785219</v>
      </c>
      <c r="U630" s="6">
        <v>0</v>
      </c>
      <c r="V630" s="9">
        <v>0</v>
      </c>
      <c r="W630" s="6">
        <v>0</v>
      </c>
      <c r="X630" s="23">
        <v>132.93821528508914</v>
      </c>
      <c r="Y630" s="6">
        <v>0</v>
      </c>
      <c r="Z630" s="27">
        <v>2.7137055769965981</v>
      </c>
      <c r="AA630" s="6">
        <v>0</v>
      </c>
      <c r="AB630" s="51"/>
      <c r="AC630" s="6"/>
      <c r="AD630" s="34">
        <v>2.3239506745268386E-4</v>
      </c>
      <c r="AE630" s="6">
        <v>0</v>
      </c>
      <c r="AF630" s="32">
        <v>0.17131594845371736</v>
      </c>
      <c r="AG630" s="6">
        <v>0</v>
      </c>
      <c r="AH630" s="9">
        <v>5.0759030666587144</v>
      </c>
      <c r="AI630" s="6">
        <v>0</v>
      </c>
    </row>
    <row r="631" spans="1:35">
      <c r="A631" s="1" t="s">
        <v>28</v>
      </c>
      <c r="B631" s="1" t="s">
        <v>75</v>
      </c>
      <c r="C631" s="1" t="s">
        <v>77</v>
      </c>
      <c r="D631" s="10">
        <v>0.82499999999999996</v>
      </c>
      <c r="E631" s="3">
        <f t="shared" si="81"/>
        <v>-170.01066666666668</v>
      </c>
      <c r="F631" s="3">
        <f t="shared" si="82"/>
        <v>-4.9109999999999996</v>
      </c>
      <c r="G631" s="1">
        <v>5327</v>
      </c>
      <c r="H631" s="11">
        <v>2226.0707779999998</v>
      </c>
      <c r="I631" s="1">
        <v>0</v>
      </c>
      <c r="J631" s="14">
        <v>1.8508500000000001</v>
      </c>
      <c r="K631" s="6">
        <v>0</v>
      </c>
      <c r="L631" s="18">
        <v>34.648938984601827</v>
      </c>
      <c r="M631" s="6">
        <v>0</v>
      </c>
      <c r="N631" s="7">
        <v>27.702129600873832</v>
      </c>
      <c r="O631" s="6">
        <v>0</v>
      </c>
      <c r="P631" s="27">
        <v>2.86</v>
      </c>
      <c r="Q631" s="6">
        <v>0</v>
      </c>
      <c r="R631" s="48">
        <v>215.37043037335067</v>
      </c>
      <c r="S631" s="6">
        <v>0</v>
      </c>
      <c r="T631" s="5">
        <v>39.964589566798097</v>
      </c>
      <c r="U631" s="6">
        <v>0</v>
      </c>
      <c r="V631" s="9">
        <v>0</v>
      </c>
      <c r="W631" s="6">
        <v>0</v>
      </c>
      <c r="X631" s="23">
        <v>141.04566342739673</v>
      </c>
      <c r="Y631" s="6">
        <v>0</v>
      </c>
      <c r="Z631" s="27">
        <v>2.7199673304035228</v>
      </c>
      <c r="AA631" s="6">
        <v>0</v>
      </c>
      <c r="AB631" s="51"/>
      <c r="AC631" s="6"/>
      <c r="AD631" s="34"/>
      <c r="AE631" s="6"/>
      <c r="AG631" s="6"/>
      <c r="AI631" s="6"/>
    </row>
    <row r="632" spans="1:35">
      <c r="A632" s="1" t="s">
        <v>28</v>
      </c>
      <c r="B632" s="1" t="s">
        <v>75</v>
      </c>
      <c r="C632" s="1" t="s">
        <v>77</v>
      </c>
      <c r="D632" s="10">
        <v>0.82499999999999996</v>
      </c>
      <c r="E632" s="3">
        <f t="shared" si="81"/>
        <v>-170.01066666666668</v>
      </c>
      <c r="F632" s="3">
        <f t="shared" si="82"/>
        <v>-4.9109999999999996</v>
      </c>
      <c r="G632" s="1">
        <v>5327</v>
      </c>
      <c r="H632" s="11">
        <v>2471.0171919999998</v>
      </c>
      <c r="I632" s="1">
        <v>0</v>
      </c>
      <c r="J632" s="14">
        <v>1.69604</v>
      </c>
      <c r="K632" s="6">
        <v>0</v>
      </c>
      <c r="L632" s="18">
        <v>34.65988590974041</v>
      </c>
      <c r="M632" s="6">
        <v>0</v>
      </c>
      <c r="N632" s="7">
        <v>27.722726343843988</v>
      </c>
      <c r="O632" s="6">
        <v>0</v>
      </c>
      <c r="P632" s="27">
        <v>3.05</v>
      </c>
      <c r="Q632" s="6">
        <v>0</v>
      </c>
      <c r="R632" s="48">
        <v>208.22812271171159</v>
      </c>
      <c r="S632" s="6">
        <v>0</v>
      </c>
      <c r="T632" s="5">
        <v>39.435362932462979</v>
      </c>
      <c r="U632" s="6">
        <v>0</v>
      </c>
      <c r="V632" s="9">
        <v>0</v>
      </c>
      <c r="W632" s="6">
        <v>0</v>
      </c>
      <c r="X632" s="23">
        <v>141.68466748848178</v>
      </c>
      <c r="Y632" s="6">
        <v>0</v>
      </c>
      <c r="Z632" s="27">
        <v>2.6757480516690659</v>
      </c>
      <c r="AA632" s="6">
        <v>0</v>
      </c>
      <c r="AB632" s="51"/>
      <c r="AC632" s="6"/>
      <c r="AD632" s="34">
        <v>1.7142301706484645E-4</v>
      </c>
      <c r="AE632" s="6">
        <v>0</v>
      </c>
      <c r="AF632" s="32">
        <v>0.19365911423341833</v>
      </c>
      <c r="AG632" s="6">
        <v>0</v>
      </c>
      <c r="AH632" s="9">
        <v>4.5881978095710236</v>
      </c>
      <c r="AI632" s="6">
        <v>0</v>
      </c>
    </row>
    <row r="633" spans="1:35">
      <c r="A633" s="1" t="s">
        <v>28</v>
      </c>
      <c r="B633" s="1" t="s">
        <v>75</v>
      </c>
      <c r="C633" s="1" t="s">
        <v>77</v>
      </c>
      <c r="D633" s="10">
        <v>0.82499999999999996</v>
      </c>
      <c r="E633" s="3">
        <f t="shared" si="81"/>
        <v>-170.01066666666668</v>
      </c>
      <c r="F633" s="3">
        <f t="shared" si="82"/>
        <v>-4.9109999999999996</v>
      </c>
      <c r="G633" s="1">
        <v>5327</v>
      </c>
      <c r="H633" s="11">
        <v>2717.457285</v>
      </c>
      <c r="I633" s="1">
        <v>0</v>
      </c>
      <c r="J633" s="14">
        <v>1.5641400000000001</v>
      </c>
      <c r="K633" s="6">
        <v>0</v>
      </c>
      <c r="L633" s="18">
        <v>34.667488268159723</v>
      </c>
      <c r="M633" s="6">
        <v>0</v>
      </c>
      <c r="N633" s="7">
        <v>27.738655597012212</v>
      </c>
      <c r="O633" s="6">
        <v>0</v>
      </c>
      <c r="P633" s="27">
        <v>3.25</v>
      </c>
      <c r="Q633" s="6">
        <v>0</v>
      </c>
      <c r="R633" s="48">
        <v>200.45244978853339</v>
      </c>
      <c r="S633" s="6">
        <v>0</v>
      </c>
      <c r="T633" s="5">
        <v>38.931344973633884</v>
      </c>
      <c r="U633" s="6">
        <v>0</v>
      </c>
      <c r="V633" s="9">
        <v>0</v>
      </c>
      <c r="W633" s="6">
        <v>0</v>
      </c>
      <c r="X633" s="23">
        <v>141.72220424887581</v>
      </c>
      <c r="Y633" s="6">
        <v>0</v>
      </c>
      <c r="Z633" s="27">
        <v>2.6365556261385548</v>
      </c>
      <c r="AA633" s="6">
        <v>0</v>
      </c>
      <c r="AB633" s="51"/>
      <c r="AC633" s="6"/>
      <c r="AD633" s="34"/>
      <c r="AE633" s="6"/>
      <c r="AG633" s="6"/>
      <c r="AI633" s="6"/>
    </row>
    <row r="634" spans="1:35">
      <c r="A634" s="1" t="s">
        <v>28</v>
      </c>
      <c r="B634" s="1" t="s">
        <v>75</v>
      </c>
      <c r="C634" s="1" t="s">
        <v>77</v>
      </c>
      <c r="D634" s="10">
        <v>0.82499999999999996</v>
      </c>
      <c r="E634" s="3">
        <f t="shared" si="81"/>
        <v>-170.01066666666668</v>
      </c>
      <c r="F634" s="3">
        <f t="shared" si="82"/>
        <v>-4.9109999999999996</v>
      </c>
      <c r="G634" s="1">
        <v>5327</v>
      </c>
      <c r="H634" s="11">
        <v>2961.6950609999999</v>
      </c>
      <c r="I634" s="1">
        <v>0</v>
      </c>
      <c r="J634" s="14">
        <v>1.46417</v>
      </c>
      <c r="K634" s="6">
        <v>0</v>
      </c>
      <c r="L634" s="18">
        <v>34.672532804528224</v>
      </c>
      <c r="M634" s="6">
        <v>0</v>
      </c>
      <c r="N634" s="7">
        <v>27.75000699353518</v>
      </c>
      <c r="O634" s="6">
        <v>0</v>
      </c>
      <c r="P634" s="27">
        <v>3.31</v>
      </c>
      <c r="Q634" s="6">
        <v>0</v>
      </c>
      <c r="R634" s="48">
        <v>198.65390855547534</v>
      </c>
      <c r="S634" s="6">
        <v>0</v>
      </c>
      <c r="T634" s="5">
        <v>38.672899734392558</v>
      </c>
      <c r="U634" s="6">
        <v>0</v>
      </c>
      <c r="V634" s="9">
        <v>0</v>
      </c>
      <c r="W634" s="6">
        <v>0</v>
      </c>
      <c r="X634" s="23">
        <v>142.61165504000695</v>
      </c>
      <c r="Y634" s="6">
        <v>0</v>
      </c>
      <c r="Z634" s="27">
        <v>2.6023936519008033</v>
      </c>
      <c r="AA634" s="6">
        <v>0</v>
      </c>
      <c r="AB634" s="51"/>
      <c r="AC634" s="6"/>
      <c r="AD634" s="34">
        <v>2.3424565684145208E-4</v>
      </c>
      <c r="AE634" s="6">
        <v>0</v>
      </c>
      <c r="AF634" s="32">
        <v>0.16055813879278941</v>
      </c>
      <c r="AG634" s="6">
        <v>0</v>
      </c>
      <c r="AH634" s="9">
        <v>4.9687213251646671</v>
      </c>
      <c r="AI634" s="6">
        <v>0</v>
      </c>
    </row>
    <row r="635" spans="1:35">
      <c r="A635" s="1" t="s">
        <v>28</v>
      </c>
      <c r="B635" s="1" t="s">
        <v>75</v>
      </c>
      <c r="C635" s="1" t="s">
        <v>77</v>
      </c>
      <c r="D635" s="10">
        <v>0.82499999999999996</v>
      </c>
      <c r="E635" s="3">
        <f t="shared" si="81"/>
        <v>-170.01066666666668</v>
      </c>
      <c r="F635" s="3">
        <f t="shared" si="82"/>
        <v>-4.9109999999999996</v>
      </c>
      <c r="G635" s="1">
        <v>5327</v>
      </c>
      <c r="H635" s="11">
        <v>3207.4738849999999</v>
      </c>
      <c r="I635" s="1">
        <v>0</v>
      </c>
      <c r="J635" s="14">
        <v>1.33508</v>
      </c>
      <c r="K635" s="6">
        <v>0</v>
      </c>
      <c r="L635" s="18">
        <v>34.675412894178699</v>
      </c>
      <c r="M635" s="6">
        <v>0</v>
      </c>
      <c r="N635" s="7">
        <v>27.761558705693005</v>
      </c>
      <c r="O635" s="6">
        <v>0</v>
      </c>
      <c r="P635" s="27">
        <v>3.5</v>
      </c>
      <c r="Q635" s="6">
        <v>0</v>
      </c>
      <c r="R635" s="48">
        <v>191.32253381573332</v>
      </c>
      <c r="S635" s="6">
        <v>0</v>
      </c>
      <c r="T635" s="5">
        <v>37.948775799380698</v>
      </c>
      <c r="U635" s="6">
        <v>0</v>
      </c>
      <c r="V635" s="9">
        <v>0</v>
      </c>
      <c r="W635" s="6">
        <v>0</v>
      </c>
      <c r="X635" s="23">
        <v>141.34622084101017</v>
      </c>
      <c r="Y635" s="6">
        <v>0</v>
      </c>
      <c r="Z635" s="27">
        <v>2.5581104514027491</v>
      </c>
      <c r="AA635" s="6">
        <v>0</v>
      </c>
      <c r="AB635" s="51"/>
      <c r="AC635" s="6"/>
      <c r="AD635" s="34"/>
      <c r="AE635" s="6"/>
      <c r="AG635" s="6"/>
      <c r="AI635" s="6"/>
    </row>
    <row r="636" spans="1:35">
      <c r="A636" s="1" t="s">
        <v>28</v>
      </c>
      <c r="B636" s="1" t="s">
        <v>75</v>
      </c>
      <c r="C636" s="1" t="s">
        <v>77</v>
      </c>
      <c r="D636" s="10">
        <v>0.82499999999999996</v>
      </c>
      <c r="E636" s="3">
        <f t="shared" si="81"/>
        <v>-170.01066666666668</v>
      </c>
      <c r="F636" s="3">
        <f t="shared" si="82"/>
        <v>-4.9109999999999996</v>
      </c>
      <c r="G636" s="1">
        <v>5327</v>
      </c>
      <c r="H636" s="11">
        <v>3451.7702570000001</v>
      </c>
      <c r="I636" s="1">
        <v>0</v>
      </c>
      <c r="J636" s="14">
        <v>1.23088</v>
      </c>
      <c r="K636" s="6">
        <v>0</v>
      </c>
      <c r="L636" s="18">
        <v>34.687148315578206</v>
      </c>
      <c r="M636" s="6">
        <v>0</v>
      </c>
      <c r="N636" s="7">
        <v>27.778289099434687</v>
      </c>
      <c r="O636" s="6">
        <v>0</v>
      </c>
      <c r="P636" s="27">
        <v>3.73</v>
      </c>
      <c r="Q636" s="6">
        <v>0</v>
      </c>
      <c r="R636" s="48">
        <v>181.96625454857667</v>
      </c>
      <c r="S636" s="6">
        <v>0</v>
      </c>
      <c r="T636" s="5">
        <v>37.430163033374363</v>
      </c>
      <c r="U636" s="6">
        <v>0</v>
      </c>
      <c r="V636" s="9">
        <v>0</v>
      </c>
      <c r="W636" s="6">
        <v>0</v>
      </c>
      <c r="X636" s="23">
        <v>139.8804642290313</v>
      </c>
      <c r="Y636" s="6">
        <v>0</v>
      </c>
      <c r="Z636" s="27">
        <v>2.5188572439214401</v>
      </c>
      <c r="AA636" s="6">
        <v>0</v>
      </c>
      <c r="AB636" s="51"/>
      <c r="AC636" s="6"/>
      <c r="AD636" s="34">
        <v>3.0554204802978594E-4</v>
      </c>
      <c r="AE636" s="6">
        <v>0</v>
      </c>
      <c r="AF636" s="32">
        <v>0.13758107007205053</v>
      </c>
      <c r="AG636" s="6">
        <v>0</v>
      </c>
      <c r="AH636" s="9">
        <v>4.9020948372089075</v>
      </c>
      <c r="AI636" s="6">
        <v>0</v>
      </c>
    </row>
    <row r="637" spans="1:35">
      <c r="A637" s="1" t="s">
        <v>28</v>
      </c>
      <c r="B637" s="1" t="s">
        <v>75</v>
      </c>
      <c r="C637" s="1" t="s">
        <v>77</v>
      </c>
      <c r="D637" s="10">
        <v>0.82499999999999996</v>
      </c>
      <c r="E637" s="3">
        <f t="shared" si="81"/>
        <v>-170.01066666666668</v>
      </c>
      <c r="F637" s="3">
        <f t="shared" si="82"/>
        <v>-4.9109999999999996</v>
      </c>
      <c r="G637" s="1">
        <v>5327</v>
      </c>
      <c r="H637" s="11">
        <v>3695.9867819999999</v>
      </c>
      <c r="I637" s="1">
        <v>0</v>
      </c>
      <c r="J637" s="14">
        <v>1.1601999999999999</v>
      </c>
      <c r="K637" s="6">
        <v>0</v>
      </c>
      <c r="L637" s="18">
        <v>34.685384383710577</v>
      </c>
      <c r="M637" s="6">
        <v>0</v>
      </c>
      <c r="N637" s="7">
        <v>27.781744588872243</v>
      </c>
      <c r="O637" s="6">
        <v>0</v>
      </c>
      <c r="P637" s="27">
        <v>3.78</v>
      </c>
      <c r="Q637" s="6">
        <v>0</v>
      </c>
      <c r="R637" s="48">
        <v>180.37785900967913</v>
      </c>
      <c r="S637" s="6">
        <v>0</v>
      </c>
      <c r="T637" s="5">
        <v>37.317236924970643</v>
      </c>
      <c r="U637" s="6">
        <v>0</v>
      </c>
      <c r="V637" s="9">
        <v>0</v>
      </c>
      <c r="W637" s="6">
        <v>0</v>
      </c>
      <c r="X637" s="23">
        <v>139.56727888284854</v>
      </c>
      <c r="Y637" s="6">
        <v>0</v>
      </c>
      <c r="Z637" s="27">
        <v>2.4947455926994282</v>
      </c>
      <c r="AA637" s="6">
        <v>0</v>
      </c>
      <c r="AB637" s="51"/>
      <c r="AC637" s="6"/>
      <c r="AD637" s="34"/>
      <c r="AE637" s="6"/>
      <c r="AG637" s="6"/>
      <c r="AI637" s="6"/>
    </row>
    <row r="638" spans="1:35">
      <c r="A638" s="1" t="s">
        <v>28</v>
      </c>
      <c r="B638" s="1" t="s">
        <v>75</v>
      </c>
      <c r="C638" s="1" t="s">
        <v>77</v>
      </c>
      <c r="D638" s="10">
        <v>0.82499999999999996</v>
      </c>
      <c r="E638" s="3">
        <f t="shared" si="81"/>
        <v>-170.01066666666668</v>
      </c>
      <c r="F638" s="3">
        <f t="shared" si="82"/>
        <v>-4.9109999999999996</v>
      </c>
      <c r="G638" s="1">
        <v>5327</v>
      </c>
      <c r="H638" s="11">
        <v>3939.6903390000002</v>
      </c>
      <c r="I638" s="1">
        <v>0</v>
      </c>
      <c r="J638" s="14">
        <v>1.081</v>
      </c>
      <c r="K638" s="6">
        <v>0</v>
      </c>
      <c r="L638" s="18">
        <v>34.692350746335698</v>
      </c>
      <c r="M638" s="6">
        <v>0</v>
      </c>
      <c r="N638" s="7">
        <v>27.792728748968329</v>
      </c>
      <c r="O638" s="6">
        <v>0</v>
      </c>
      <c r="P638" s="27">
        <v>3.93</v>
      </c>
      <c r="Q638" s="6">
        <v>0</v>
      </c>
      <c r="R638" s="48">
        <v>174.38403247200804</v>
      </c>
      <c r="S638" s="6">
        <v>0</v>
      </c>
      <c r="T638" s="5">
        <v>36.798863597147601</v>
      </c>
      <c r="U638" s="6">
        <v>0</v>
      </c>
      <c r="V638" s="9">
        <v>0</v>
      </c>
      <c r="W638" s="6">
        <v>0</v>
      </c>
      <c r="X638" s="23">
        <v>138.85327948944206</v>
      </c>
      <c r="Y638" s="6">
        <v>0</v>
      </c>
      <c r="Z638" s="27">
        <v>2.4655659974319031</v>
      </c>
      <c r="AA638" s="6">
        <v>0</v>
      </c>
      <c r="AB638" s="51"/>
      <c r="AC638" s="6"/>
      <c r="AD638" s="34">
        <v>2.8713355358361777E-4</v>
      </c>
      <c r="AE638" s="6">
        <v>0</v>
      </c>
      <c r="AF638" s="32">
        <v>0.13548983780695539</v>
      </c>
      <c r="AG638" s="6">
        <v>0</v>
      </c>
      <c r="AH638" s="9">
        <v>5.1686007890319452</v>
      </c>
      <c r="AI638" s="6">
        <v>0</v>
      </c>
    </row>
    <row r="639" spans="1:35">
      <c r="A639" s="1" t="s">
        <v>28</v>
      </c>
      <c r="B639" s="1" t="s">
        <v>75</v>
      </c>
      <c r="C639" s="1" t="s">
        <v>77</v>
      </c>
      <c r="D639" s="10">
        <v>0.82499999999999996</v>
      </c>
      <c r="E639" s="3">
        <f t="shared" si="81"/>
        <v>-170.01066666666668</v>
      </c>
      <c r="F639" s="3">
        <f t="shared" si="82"/>
        <v>-4.9109999999999996</v>
      </c>
      <c r="G639" s="1">
        <v>5327</v>
      </c>
      <c r="H639" s="11">
        <v>4185.05051</v>
      </c>
      <c r="I639" s="1">
        <v>0</v>
      </c>
      <c r="J639" s="14">
        <v>1.00099</v>
      </c>
      <c r="K639" s="6">
        <v>0</v>
      </c>
      <c r="L639" s="18">
        <v>34.688493636397276</v>
      </c>
      <c r="M639" s="6">
        <v>0</v>
      </c>
      <c r="N639" s="7">
        <v>27.794982438098941</v>
      </c>
      <c r="O639" s="6">
        <v>0</v>
      </c>
      <c r="P639" s="27">
        <v>4.07</v>
      </c>
      <c r="Q639" s="6">
        <v>0</v>
      </c>
      <c r="R639" s="48">
        <v>168.87226065162102</v>
      </c>
      <c r="S639" s="6">
        <v>0</v>
      </c>
      <c r="T639" s="5">
        <v>36.280639491348943</v>
      </c>
      <c r="U639" s="6">
        <v>0</v>
      </c>
      <c r="V639" s="9">
        <v>0</v>
      </c>
      <c r="W639" s="6">
        <v>0</v>
      </c>
      <c r="X639" s="23">
        <v>135.18335850423824</v>
      </c>
      <c r="Y639" s="6">
        <v>0</v>
      </c>
      <c r="Z639" s="27">
        <v>2.4262584014978241</v>
      </c>
      <c r="AA639" s="6">
        <v>0</v>
      </c>
      <c r="AB639" s="51"/>
      <c r="AC639" s="6"/>
      <c r="AD639" s="34"/>
      <c r="AE639" s="6"/>
      <c r="AG639" s="6"/>
      <c r="AI639" s="6"/>
    </row>
    <row r="640" spans="1:35">
      <c r="A640" s="1" t="s">
        <v>28</v>
      </c>
      <c r="B640" s="1" t="s">
        <v>75</v>
      </c>
      <c r="C640" s="1" t="s">
        <v>77</v>
      </c>
      <c r="D640" s="10">
        <v>0.82499999999999996</v>
      </c>
      <c r="E640" s="3">
        <f t="shared" si="81"/>
        <v>-170.01066666666668</v>
      </c>
      <c r="F640" s="3">
        <f t="shared" si="82"/>
        <v>-4.9109999999999996</v>
      </c>
      <c r="G640" s="1">
        <v>5327</v>
      </c>
      <c r="H640" s="11">
        <v>4427.2156990000003</v>
      </c>
      <c r="I640" s="1">
        <v>0</v>
      </c>
      <c r="J640" s="14">
        <v>0.91375700000000004</v>
      </c>
      <c r="K640" s="6">
        <v>0</v>
      </c>
      <c r="L640" s="18">
        <v>34.701757660877973</v>
      </c>
      <c r="M640" s="6">
        <v>0</v>
      </c>
      <c r="N640" s="7">
        <v>27.811396975608659</v>
      </c>
      <c r="O640" s="6">
        <v>0</v>
      </c>
      <c r="P640" s="27">
        <v>4.26</v>
      </c>
      <c r="Q640" s="6">
        <v>0</v>
      </c>
      <c r="R640" s="48">
        <v>161.15641693111033</v>
      </c>
      <c r="S640" s="6">
        <v>0</v>
      </c>
      <c r="T640" s="5">
        <v>35.618794923082</v>
      </c>
      <c r="U640" s="6">
        <v>0</v>
      </c>
      <c r="V640" s="9">
        <v>0</v>
      </c>
      <c r="W640" s="6">
        <v>0</v>
      </c>
      <c r="X640" s="23">
        <v>131.33781992832991</v>
      </c>
      <c r="Y640" s="6">
        <v>0</v>
      </c>
      <c r="Z640" s="27">
        <v>2.3836004575249383</v>
      </c>
      <c r="AA640" s="6">
        <v>0</v>
      </c>
      <c r="AB640" s="51"/>
      <c r="AC640" s="6"/>
      <c r="AD640" s="34">
        <v>2.7252363735650014E-4</v>
      </c>
      <c r="AE640" s="6">
        <v>0</v>
      </c>
      <c r="AF640" s="32">
        <v>0.13598512965921478</v>
      </c>
      <c r="AG640" s="6">
        <v>0</v>
      </c>
      <c r="AH640" s="9">
        <v>5.4380035446791473</v>
      </c>
      <c r="AI640" s="6">
        <v>0</v>
      </c>
    </row>
    <row r="641" spans="1:35">
      <c r="A641" s="1" t="s">
        <v>28</v>
      </c>
      <c r="B641" s="1" t="s">
        <v>75</v>
      </c>
      <c r="C641" s="1" t="s">
        <v>77</v>
      </c>
      <c r="D641" s="10">
        <v>0.82499999999999996</v>
      </c>
      <c r="E641" s="3">
        <f t="shared" si="81"/>
        <v>-170.01066666666668</v>
      </c>
      <c r="F641" s="3">
        <f t="shared" si="82"/>
        <v>-4.9109999999999996</v>
      </c>
      <c r="G641" s="1">
        <v>5327</v>
      </c>
      <c r="H641" s="11">
        <v>4670.6471629999996</v>
      </c>
      <c r="I641" s="1">
        <v>0</v>
      </c>
      <c r="J641" s="14">
        <v>0.80742700000000001</v>
      </c>
      <c r="K641" s="6">
        <v>0</v>
      </c>
      <c r="L641" s="18">
        <v>34.70124597714976</v>
      </c>
      <c r="M641" s="6">
        <v>0</v>
      </c>
      <c r="N641" s="7">
        <v>27.817853558200341</v>
      </c>
      <c r="O641" s="6">
        <v>0</v>
      </c>
      <c r="P641" s="27">
        <v>4.49</v>
      </c>
      <c r="Q641" s="6">
        <v>0</v>
      </c>
      <c r="R641" s="48">
        <v>151.86656558098505</v>
      </c>
      <c r="S641" s="6">
        <v>0</v>
      </c>
      <c r="T641" s="5">
        <v>34.89144887710556</v>
      </c>
      <c r="U641" s="6">
        <v>0</v>
      </c>
      <c r="V641" s="9">
        <v>0</v>
      </c>
      <c r="W641" s="6">
        <v>0</v>
      </c>
      <c r="X641" s="23">
        <v>125.11400282887855</v>
      </c>
      <c r="Y641" s="6">
        <v>0</v>
      </c>
      <c r="Z641" s="27">
        <v>2.3328095398708779</v>
      </c>
      <c r="AA641" s="6">
        <v>0</v>
      </c>
      <c r="AB641" s="51"/>
      <c r="AC641" s="6"/>
      <c r="AD641" s="34"/>
      <c r="AE641" s="6"/>
      <c r="AG641" s="6"/>
      <c r="AI641" s="6"/>
    </row>
    <row r="642" spans="1:35">
      <c r="A642" s="1" t="s">
        <v>28</v>
      </c>
      <c r="B642" s="1" t="s">
        <v>75</v>
      </c>
      <c r="C642" s="1" t="s">
        <v>77</v>
      </c>
      <c r="D642" s="10">
        <v>0.82499999999999996</v>
      </c>
      <c r="E642" s="3">
        <f t="shared" si="81"/>
        <v>-170.01066666666668</v>
      </c>
      <c r="F642" s="3">
        <f t="shared" si="82"/>
        <v>-4.9109999999999996</v>
      </c>
      <c r="G642" s="1">
        <v>5327</v>
      </c>
      <c r="H642" s="11">
        <v>4913.6203759999999</v>
      </c>
      <c r="I642" s="1">
        <v>0</v>
      </c>
      <c r="J642" s="14">
        <v>0.780698</v>
      </c>
      <c r="K642" s="6">
        <v>0</v>
      </c>
      <c r="L642" s="18">
        <v>34.705260759006613</v>
      </c>
      <c r="M642" s="6">
        <v>0</v>
      </c>
      <c r="N642" s="7">
        <v>27.822788456232729</v>
      </c>
      <c r="O642" s="6">
        <v>0</v>
      </c>
      <c r="P642" s="27">
        <v>4.57</v>
      </c>
      <c r="Q642" s="6">
        <v>0</v>
      </c>
      <c r="R642" s="48">
        <v>148.53180883216294</v>
      </c>
      <c r="S642" s="6">
        <v>0</v>
      </c>
      <c r="T642" s="5">
        <v>34.604236090819619</v>
      </c>
      <c r="U642" s="6">
        <v>0</v>
      </c>
      <c r="V642" s="9">
        <v>0</v>
      </c>
      <c r="W642" s="6">
        <v>0</v>
      </c>
      <c r="X642" s="23">
        <v>124.2004665748326</v>
      </c>
      <c r="Y642" s="6">
        <v>0</v>
      </c>
      <c r="Z642" s="27">
        <v>2.3123822604518995</v>
      </c>
      <c r="AA642" s="6">
        <v>0</v>
      </c>
      <c r="AB642" s="51"/>
      <c r="AC642" s="6"/>
      <c r="AD642" s="34">
        <v>3.7284506211604095E-4</v>
      </c>
      <c r="AE642" s="6">
        <v>0</v>
      </c>
      <c r="AF642" s="32">
        <v>0.11734797118521928</v>
      </c>
      <c r="AG642" s="6">
        <v>0</v>
      </c>
      <c r="AH642" s="9">
        <v>5.4585812739609576</v>
      </c>
      <c r="AI642" s="6">
        <v>0</v>
      </c>
    </row>
    <row r="643" spans="1:35">
      <c r="A643" s="1" t="s">
        <v>28</v>
      </c>
      <c r="B643" s="1" t="s">
        <v>75</v>
      </c>
      <c r="C643" s="1" t="s">
        <v>77</v>
      </c>
      <c r="D643" s="10">
        <v>0.82499999999999996</v>
      </c>
      <c r="E643" s="3">
        <f t="shared" si="81"/>
        <v>-170.01066666666668</v>
      </c>
      <c r="F643" s="3">
        <f t="shared" si="82"/>
        <v>-4.9109999999999996</v>
      </c>
      <c r="G643" s="1">
        <v>5327</v>
      </c>
      <c r="H643" s="11">
        <v>5158.8099549999997</v>
      </c>
      <c r="I643" s="1">
        <v>0</v>
      </c>
      <c r="J643" s="14">
        <v>0.77314799999999995</v>
      </c>
      <c r="K643" s="6">
        <v>0</v>
      </c>
      <c r="L643" s="18">
        <v>34.706717119916561</v>
      </c>
      <c r="M643" s="6">
        <v>0</v>
      </c>
      <c r="N643" s="7">
        <v>27.824440277286612</v>
      </c>
      <c r="O643" s="6">
        <v>0</v>
      </c>
      <c r="P643" s="27">
        <v>4.58</v>
      </c>
      <c r="Q643" s="6">
        <v>0</v>
      </c>
      <c r="R643" s="48">
        <v>148.15151085687606</v>
      </c>
      <c r="S643" s="6">
        <v>0</v>
      </c>
      <c r="T643" s="5">
        <v>34.537109589572104</v>
      </c>
      <c r="U643" s="6">
        <v>0</v>
      </c>
      <c r="V643" s="9">
        <v>0</v>
      </c>
      <c r="W643" s="6">
        <v>0</v>
      </c>
      <c r="X643" s="23">
        <v>124.5403564794772</v>
      </c>
      <c r="Y643" s="6">
        <v>0</v>
      </c>
      <c r="Z643" s="27">
        <v>2.3121937323212953</v>
      </c>
      <c r="AA643" s="6">
        <v>0</v>
      </c>
      <c r="AB643" s="51"/>
      <c r="AC643" s="6"/>
      <c r="AD643" s="34"/>
      <c r="AE643" s="6"/>
      <c r="AG643" s="6"/>
      <c r="AI643" s="6"/>
    </row>
    <row r="644" spans="1:35">
      <c r="A644" s="1" t="s">
        <v>28</v>
      </c>
      <c r="B644" s="1" t="s">
        <v>75</v>
      </c>
      <c r="C644" s="1" t="s">
        <v>77</v>
      </c>
      <c r="D644" s="10">
        <v>0.82499999999999996</v>
      </c>
      <c r="E644" s="3">
        <f t="shared" si="81"/>
        <v>-170.01066666666668</v>
      </c>
      <c r="F644" s="3">
        <f t="shared" si="82"/>
        <v>-4.9109999999999996</v>
      </c>
      <c r="G644" s="1">
        <v>5327</v>
      </c>
      <c r="H644" s="11">
        <v>5345.382063</v>
      </c>
      <c r="I644" s="1">
        <v>0</v>
      </c>
      <c r="J644" s="14">
        <v>0.77331399999999995</v>
      </c>
      <c r="K644" s="6">
        <v>0</v>
      </c>
      <c r="L644" s="18">
        <v>34.707189455296522</v>
      </c>
      <c r="M644" s="6">
        <v>0</v>
      </c>
      <c r="N644" s="7">
        <v>27.8248099802056</v>
      </c>
      <c r="O644" s="6">
        <v>0</v>
      </c>
      <c r="P644" s="27">
        <v>4.59</v>
      </c>
      <c r="Q644" s="6">
        <v>0</v>
      </c>
      <c r="R644" s="48">
        <v>147.70241995371669</v>
      </c>
      <c r="S644" s="6">
        <v>0</v>
      </c>
      <c r="T644" s="5">
        <v>34.590043564361807</v>
      </c>
      <c r="U644" s="6">
        <v>0</v>
      </c>
      <c r="V644" s="9">
        <v>0</v>
      </c>
      <c r="W644" s="6">
        <v>0</v>
      </c>
      <c r="X644" s="23">
        <v>124.78007910852153</v>
      </c>
      <c r="Y644" s="6">
        <v>0</v>
      </c>
      <c r="Z644" s="27">
        <v>2.3120045316296802</v>
      </c>
      <c r="AA644" s="6">
        <v>0</v>
      </c>
      <c r="AB644" s="51"/>
      <c r="AC644" s="6"/>
      <c r="AD644" s="34">
        <v>3.0232786645982009E-4</v>
      </c>
      <c r="AE644" s="6">
        <v>0</v>
      </c>
      <c r="AF644" s="32">
        <v>0.10949157707475199</v>
      </c>
      <c r="AG644" s="6">
        <v>0</v>
      </c>
      <c r="AH644" s="9">
        <v>5.5799469320631578</v>
      </c>
      <c r="AI644" s="6">
        <v>0</v>
      </c>
    </row>
    <row r="645" spans="1:35">
      <c r="A645" s="1" t="s">
        <v>28</v>
      </c>
      <c r="B645" s="1" t="s">
        <v>75</v>
      </c>
      <c r="C645" s="1" t="s">
        <v>77</v>
      </c>
      <c r="D645" s="10">
        <v>0.82499999999999996</v>
      </c>
      <c r="E645" s="3">
        <f t="shared" si="81"/>
        <v>-170.01066666666668</v>
      </c>
      <c r="F645" s="3">
        <f t="shared" si="82"/>
        <v>-4.9109999999999996</v>
      </c>
      <c r="G645" s="1">
        <v>5327</v>
      </c>
      <c r="H645" s="11">
        <v>5407.1622219999999</v>
      </c>
      <c r="I645" s="1">
        <v>0</v>
      </c>
      <c r="J645" s="14">
        <v>0.77299799999999996</v>
      </c>
      <c r="K645" s="6">
        <v>0</v>
      </c>
      <c r="L645" s="18">
        <v>34.706087341019</v>
      </c>
      <c r="M645" s="6">
        <v>0</v>
      </c>
      <c r="N645" s="7">
        <v>27.823942813968188</v>
      </c>
      <c r="O645" s="6">
        <v>0</v>
      </c>
      <c r="P645" s="27">
        <v>4.57</v>
      </c>
      <c r="Q645" s="6">
        <v>0</v>
      </c>
      <c r="R645" s="48">
        <v>148.60083135958013</v>
      </c>
      <c r="S645" s="6">
        <v>0</v>
      </c>
      <c r="T645" s="5">
        <v>34.572936022386401</v>
      </c>
      <c r="U645" s="6">
        <v>0</v>
      </c>
      <c r="V645" s="9">
        <v>0</v>
      </c>
      <c r="W645" s="6">
        <v>0</v>
      </c>
      <c r="X645" s="23">
        <v>124.96973396525358</v>
      </c>
      <c r="Y645" s="6">
        <v>0</v>
      </c>
      <c r="Z645" s="27">
        <v>2.3067565955217826</v>
      </c>
      <c r="AA645" s="6">
        <v>0</v>
      </c>
      <c r="AB645" s="51"/>
      <c r="AC645" s="6"/>
      <c r="AD645" s="34"/>
      <c r="AE645" s="6"/>
      <c r="AG645" s="6"/>
      <c r="AI645" s="6"/>
    </row>
    <row r="646" spans="1:35">
      <c r="A646" s="1" t="s">
        <v>28</v>
      </c>
      <c r="B646" s="1" t="s">
        <v>78</v>
      </c>
      <c r="C646" s="1" t="s">
        <v>79</v>
      </c>
      <c r="D646" s="10">
        <v>0.82361111111111107</v>
      </c>
      <c r="E646" s="3">
        <f>-(170+0.45/60)</f>
        <v>-170.00749999999999</v>
      </c>
      <c r="F646" s="3">
        <f>0+4.97/60</f>
        <v>8.2833333333333328E-2</v>
      </c>
      <c r="G646" s="1">
        <v>5423</v>
      </c>
      <c r="H646" s="11">
        <v>0</v>
      </c>
      <c r="I646" s="1">
        <v>0</v>
      </c>
      <c r="J646" s="9">
        <v>28.7</v>
      </c>
      <c r="K646" s="6">
        <v>0</v>
      </c>
      <c r="L646" s="18">
        <v>36.367389774714482</v>
      </c>
      <c r="M646" s="6">
        <v>0</v>
      </c>
      <c r="N646" s="7">
        <v>23.193913217876798</v>
      </c>
      <c r="O646" s="6">
        <v>0</v>
      </c>
      <c r="P646" s="27">
        <v>4.5199999999999996</v>
      </c>
      <c r="Q646" s="6">
        <v>0</v>
      </c>
      <c r="R646" s="48">
        <v>-4.8603600482314278</v>
      </c>
      <c r="S646" s="6">
        <v>0</v>
      </c>
      <c r="T646" s="5">
        <v>2.6795232463741745</v>
      </c>
      <c r="U646" s="6">
        <v>0</v>
      </c>
      <c r="V646" s="9">
        <v>0.23</v>
      </c>
      <c r="W646" s="6">
        <v>0</v>
      </c>
      <c r="X646" s="23">
        <v>0</v>
      </c>
      <c r="Y646" s="6">
        <v>0</v>
      </c>
      <c r="Z646" s="27">
        <v>0.3777640176627215</v>
      </c>
      <c r="AA646" s="6">
        <v>0</v>
      </c>
      <c r="AB646" s="30">
        <v>0.19936799999999999</v>
      </c>
      <c r="AC646" s="6">
        <v>0</v>
      </c>
      <c r="AD646" s="34">
        <v>0.80163700870909083</v>
      </c>
      <c r="AE646" s="6">
        <v>0</v>
      </c>
      <c r="AF646" s="32">
        <v>9.7489143893001362</v>
      </c>
      <c r="AG646" s="6">
        <v>0</v>
      </c>
      <c r="AH646" s="9">
        <v>120.96284347878922</v>
      </c>
      <c r="AI646" s="6">
        <v>0</v>
      </c>
    </row>
    <row r="647" spans="1:35">
      <c r="A647" s="1" t="s">
        <v>28</v>
      </c>
      <c r="B647" s="1" t="s">
        <v>78</v>
      </c>
      <c r="C647" s="1" t="s">
        <v>79</v>
      </c>
      <c r="D647" s="10">
        <v>0.82361111111111107</v>
      </c>
      <c r="E647" s="3">
        <f t="shared" ref="E647:E659" si="83">-(170+0.45/60)</f>
        <v>-170.00749999999999</v>
      </c>
      <c r="F647" s="3">
        <f t="shared" ref="F647:F659" si="84">0+4.97/60</f>
        <v>8.2833333333333328E-2</v>
      </c>
      <c r="G647" s="1">
        <v>5423</v>
      </c>
      <c r="H647" s="11">
        <v>10.671771509999999</v>
      </c>
      <c r="I647" s="1">
        <v>0</v>
      </c>
      <c r="J647" s="14">
        <v>28.523399999999999</v>
      </c>
      <c r="K647" s="6">
        <v>0</v>
      </c>
      <c r="L647" s="18">
        <v>35.330231552326318</v>
      </c>
      <c r="M647" s="6">
        <v>0</v>
      </c>
      <c r="N647" s="7">
        <v>22.472973296990062</v>
      </c>
      <c r="O647" s="6">
        <v>0</v>
      </c>
      <c r="P647" s="27">
        <v>4.54</v>
      </c>
      <c r="Q647" s="6">
        <v>0</v>
      </c>
      <c r="R647" s="48">
        <v>-4.0506855783395395</v>
      </c>
      <c r="S647" s="6">
        <v>0</v>
      </c>
      <c r="T647" s="5">
        <v>2.5591540448040182</v>
      </c>
      <c r="U647" s="6">
        <v>0</v>
      </c>
      <c r="V647" s="9">
        <v>0.23</v>
      </c>
      <c r="W647" s="6">
        <v>0</v>
      </c>
      <c r="X647" s="23">
        <v>0</v>
      </c>
      <c r="Y647" s="6">
        <v>0</v>
      </c>
      <c r="Z647" s="27">
        <v>0.36220706374233519</v>
      </c>
      <c r="AA647" s="6">
        <v>0</v>
      </c>
      <c r="AB647" s="30">
        <v>0.27334799999999998</v>
      </c>
      <c r="AC647" s="6">
        <v>0</v>
      </c>
      <c r="AD647" s="34">
        <v>0.56290444367878789</v>
      </c>
      <c r="AE647" s="6">
        <v>0</v>
      </c>
      <c r="AF647" s="32">
        <v>9.5861119841856883</v>
      </c>
      <c r="AG647" s="6">
        <v>0</v>
      </c>
      <c r="AH647" s="9">
        <v>119.11766316951405</v>
      </c>
      <c r="AI647" s="6">
        <v>0</v>
      </c>
    </row>
    <row r="648" spans="1:35">
      <c r="A648" s="1" t="s">
        <v>28</v>
      </c>
      <c r="B648" s="1" t="s">
        <v>78</v>
      </c>
      <c r="C648" s="1" t="s">
        <v>79</v>
      </c>
      <c r="D648" s="10">
        <v>0.82361111111111107</v>
      </c>
      <c r="E648" s="3">
        <f t="shared" si="83"/>
        <v>-170.00749999999999</v>
      </c>
      <c r="F648" s="3">
        <f t="shared" si="84"/>
        <v>8.2833333333333328E-2</v>
      </c>
      <c r="G648" s="1">
        <v>5423</v>
      </c>
      <c r="H648" s="11">
        <v>18.568584449999999</v>
      </c>
      <c r="I648" s="1">
        <v>0</v>
      </c>
      <c r="J648" s="14">
        <v>28.485499999999998</v>
      </c>
      <c r="K648" s="6">
        <v>0</v>
      </c>
      <c r="L648" s="18">
        <v>35.350897597819781</v>
      </c>
      <c r="M648" s="6">
        <v>0</v>
      </c>
      <c r="N648" s="7">
        <v>22.5010455548952</v>
      </c>
      <c r="O648" s="6">
        <v>0</v>
      </c>
      <c r="P648" s="27">
        <v>4.54</v>
      </c>
      <c r="Q648" s="6">
        <v>0</v>
      </c>
      <c r="R648" s="48">
        <v>-3.9514441635769799</v>
      </c>
      <c r="S648" s="6">
        <v>0</v>
      </c>
      <c r="T648" s="5">
        <v>2.5592285534613324</v>
      </c>
      <c r="U648" s="6">
        <v>0</v>
      </c>
      <c r="V648" s="9">
        <v>0.23</v>
      </c>
      <c r="W648" s="6">
        <v>0</v>
      </c>
      <c r="X648" s="23">
        <v>0</v>
      </c>
      <c r="Y648" s="6">
        <v>0</v>
      </c>
      <c r="Z648" s="27">
        <v>0.36163316608940399</v>
      </c>
      <c r="AA648" s="6">
        <v>0</v>
      </c>
      <c r="AB648" s="30">
        <v>0.26902799999999999</v>
      </c>
      <c r="AC648" s="6">
        <v>0</v>
      </c>
      <c r="AD648" s="34">
        <v>0.5395163337939396</v>
      </c>
      <c r="AE648" s="6">
        <v>0</v>
      </c>
      <c r="AF648" s="32">
        <v>9.55070175262831</v>
      </c>
      <c r="AG648" s="6">
        <v>0</v>
      </c>
      <c r="AH648" s="9">
        <v>124.56630565991878</v>
      </c>
      <c r="AI648" s="6">
        <v>0</v>
      </c>
    </row>
    <row r="649" spans="1:35">
      <c r="A649" s="1" t="s">
        <v>28</v>
      </c>
      <c r="B649" s="1" t="s">
        <v>78</v>
      </c>
      <c r="C649" s="1" t="s">
        <v>79</v>
      </c>
      <c r="D649" s="10">
        <v>0.82361111111111107</v>
      </c>
      <c r="E649" s="3">
        <f t="shared" si="83"/>
        <v>-170.00749999999999</v>
      </c>
      <c r="F649" s="3">
        <f t="shared" si="84"/>
        <v>8.2833333333333328E-2</v>
      </c>
      <c r="G649" s="1">
        <v>5423</v>
      </c>
      <c r="H649" s="11">
        <v>31.801851240000001</v>
      </c>
      <c r="I649" s="1">
        <v>0</v>
      </c>
      <c r="J649" s="14">
        <v>28.474399999999999</v>
      </c>
      <c r="K649" s="6">
        <v>0</v>
      </c>
      <c r="L649" s="18">
        <v>35.374131976102532</v>
      </c>
      <c r="M649" s="6">
        <v>0</v>
      </c>
      <c r="N649" s="7">
        <v>22.522179978152735</v>
      </c>
      <c r="O649" s="6">
        <v>0</v>
      </c>
      <c r="P649" s="27">
        <v>4.51</v>
      </c>
      <c r="Q649" s="6">
        <v>0</v>
      </c>
      <c r="R649" s="48">
        <v>-2.6020377527112828</v>
      </c>
      <c r="S649" s="6">
        <v>0</v>
      </c>
      <c r="T649" s="5">
        <v>2.6295308494240275</v>
      </c>
      <c r="U649" s="6">
        <v>0</v>
      </c>
      <c r="V649" s="9">
        <v>0.22</v>
      </c>
      <c r="W649" s="6">
        <v>0</v>
      </c>
      <c r="X649" s="23">
        <v>0</v>
      </c>
      <c r="Y649" s="6">
        <v>0</v>
      </c>
      <c r="Z649" s="27">
        <v>0.37104648810477636</v>
      </c>
      <c r="AA649" s="6">
        <v>0</v>
      </c>
      <c r="AB649" s="30">
        <v>0.31762800000000002</v>
      </c>
      <c r="AC649" s="6">
        <v>0</v>
      </c>
      <c r="AD649" s="34">
        <v>0.47170401396969697</v>
      </c>
      <c r="AE649" s="6">
        <v>0</v>
      </c>
      <c r="AF649" s="32">
        <v>9.2953979852524906</v>
      </c>
      <c r="AG649" s="6">
        <v>0</v>
      </c>
      <c r="AH649" s="9">
        <v>118.02161366927606</v>
      </c>
      <c r="AI649" s="6">
        <v>0</v>
      </c>
    </row>
    <row r="650" spans="1:35">
      <c r="A650" s="1" t="s">
        <v>28</v>
      </c>
      <c r="B650" s="1" t="s">
        <v>78</v>
      </c>
      <c r="C650" s="1" t="s">
        <v>79</v>
      </c>
      <c r="D650" s="10">
        <v>0.82361111111111107</v>
      </c>
      <c r="E650" s="3">
        <f t="shared" si="83"/>
        <v>-170.00749999999999</v>
      </c>
      <c r="F650" s="3">
        <f t="shared" si="84"/>
        <v>8.2833333333333328E-2</v>
      </c>
      <c r="G650" s="1">
        <v>5423</v>
      </c>
      <c r="H650" s="11">
        <v>49.047171769999999</v>
      </c>
      <c r="I650" s="1">
        <v>0</v>
      </c>
      <c r="J650" s="14">
        <v>28.360299999999999</v>
      </c>
      <c r="K650" s="6">
        <v>0</v>
      </c>
      <c r="L650" s="18">
        <v>35.383943670587179</v>
      </c>
      <c r="M650" s="6">
        <v>0</v>
      </c>
      <c r="N650" s="7">
        <v>22.567239606997418</v>
      </c>
      <c r="O650" s="6">
        <v>0</v>
      </c>
      <c r="P650" s="27">
        <v>4.54</v>
      </c>
      <c r="Q650" s="6">
        <v>0</v>
      </c>
      <c r="R650" s="48">
        <v>-3.5838988073274152</v>
      </c>
      <c r="S650" s="6">
        <v>0</v>
      </c>
      <c r="T650" s="5">
        <v>2.9005644432740816</v>
      </c>
      <c r="U650" s="6">
        <v>0</v>
      </c>
      <c r="V650" s="9">
        <v>0.2</v>
      </c>
      <c r="W650" s="6">
        <v>0</v>
      </c>
      <c r="X650" s="23">
        <v>0</v>
      </c>
      <c r="Y650" s="6">
        <v>0</v>
      </c>
      <c r="Z650" s="27">
        <v>0.39044552402838839</v>
      </c>
      <c r="AA650" s="6">
        <v>0</v>
      </c>
      <c r="AB650" s="30">
        <v>0.34462799999999999</v>
      </c>
      <c r="AC650" s="6">
        <v>0</v>
      </c>
      <c r="AD650" s="34">
        <v>0.44452510158787878</v>
      </c>
      <c r="AE650" s="6">
        <v>0</v>
      </c>
      <c r="AF650" s="32">
        <v>8.6561029570067305</v>
      </c>
      <c r="AG650" s="6">
        <v>0</v>
      </c>
      <c r="AH650" s="9">
        <v>109.14938139892861</v>
      </c>
      <c r="AI650" s="6">
        <v>0</v>
      </c>
    </row>
    <row r="651" spans="1:35">
      <c r="A651" s="1" t="s">
        <v>28</v>
      </c>
      <c r="B651" s="1" t="s">
        <v>78</v>
      </c>
      <c r="C651" s="1" t="s">
        <v>79</v>
      </c>
      <c r="D651" s="10">
        <v>0.82361111111111107</v>
      </c>
      <c r="E651" s="3">
        <f t="shared" si="83"/>
        <v>-170.00749999999999</v>
      </c>
      <c r="F651" s="3">
        <f t="shared" si="84"/>
        <v>8.2833333333333328E-2</v>
      </c>
      <c r="G651" s="1">
        <v>5423</v>
      </c>
      <c r="H651" s="11">
        <v>75.411494309999995</v>
      </c>
      <c r="I651" s="1">
        <v>0</v>
      </c>
      <c r="J651" s="14">
        <v>28.052099999999999</v>
      </c>
      <c r="K651" s="6">
        <v>0</v>
      </c>
      <c r="L651" s="18">
        <v>35.41902854496675</v>
      </c>
      <c r="M651" s="6">
        <v>0</v>
      </c>
      <c r="N651" s="7">
        <v>22.69493923928178</v>
      </c>
      <c r="O651" s="6">
        <v>0</v>
      </c>
      <c r="P651" s="27">
        <v>4.37</v>
      </c>
      <c r="Q651" s="6">
        <v>0</v>
      </c>
      <c r="R651" s="48">
        <v>4.9674382655122145</v>
      </c>
      <c r="S651" s="6">
        <v>0</v>
      </c>
      <c r="T651" s="5">
        <v>3.6708047405354618</v>
      </c>
      <c r="U651" s="6">
        <v>0</v>
      </c>
      <c r="V651" s="9">
        <v>0.26</v>
      </c>
      <c r="W651" s="6">
        <v>0</v>
      </c>
      <c r="X651" s="23">
        <v>0</v>
      </c>
      <c r="Y651" s="6">
        <v>0</v>
      </c>
      <c r="Z651" s="27">
        <v>0.47931427965758772</v>
      </c>
      <c r="AA651" s="6">
        <v>0</v>
      </c>
      <c r="AB651" s="30">
        <v>0.215028</v>
      </c>
      <c r="AC651" s="6">
        <v>0</v>
      </c>
      <c r="AD651" s="34">
        <v>0.22615442550303033</v>
      </c>
      <c r="AE651" s="6">
        <v>0</v>
      </c>
      <c r="AF651" s="32">
        <v>5.6181023736100189</v>
      </c>
      <c r="AG651" s="6">
        <v>0</v>
      </c>
      <c r="AH651" s="9">
        <v>80.165684071414816</v>
      </c>
      <c r="AI651" s="6">
        <v>0</v>
      </c>
    </row>
    <row r="652" spans="1:35">
      <c r="A652" s="1" t="s">
        <v>28</v>
      </c>
      <c r="B652" s="1" t="s">
        <v>78</v>
      </c>
      <c r="C652" s="1" t="s">
        <v>79</v>
      </c>
      <c r="D652" s="10">
        <v>0.82361111111111107</v>
      </c>
      <c r="E652" s="3">
        <f t="shared" si="83"/>
        <v>-170.00749999999999</v>
      </c>
      <c r="F652" s="3">
        <f t="shared" si="84"/>
        <v>8.2833333333333328E-2</v>
      </c>
      <c r="G652" s="1">
        <v>5423</v>
      </c>
      <c r="H652" s="11">
        <v>99.469289270000004</v>
      </c>
      <c r="I652" s="1">
        <v>0</v>
      </c>
      <c r="J652" s="14">
        <v>27.715599999999998</v>
      </c>
      <c r="K652" s="6">
        <v>0</v>
      </c>
      <c r="L652" s="18">
        <v>35.343554708839946</v>
      </c>
      <c r="M652" s="6">
        <v>0</v>
      </c>
      <c r="N652" s="7">
        <v>22.747964814727311</v>
      </c>
      <c r="O652" s="6">
        <v>0</v>
      </c>
      <c r="P652" s="27">
        <v>4.3600000000000003</v>
      </c>
      <c r="Q652" s="6">
        <v>0</v>
      </c>
      <c r="R652" s="48">
        <v>6.6023147776207907</v>
      </c>
      <c r="S652" s="6">
        <v>0</v>
      </c>
      <c r="T652" s="5">
        <v>3.9937368222165479</v>
      </c>
      <c r="U652" s="6">
        <v>0</v>
      </c>
      <c r="V652" s="9">
        <v>0.31</v>
      </c>
      <c r="W652" s="6">
        <v>0</v>
      </c>
      <c r="X652" s="23">
        <v>0</v>
      </c>
      <c r="Y652" s="6">
        <v>0</v>
      </c>
      <c r="Z652" s="27">
        <v>0.48448520100178416</v>
      </c>
      <c r="AA652" s="6">
        <v>0</v>
      </c>
      <c r="AB652" s="30">
        <v>0.168048</v>
      </c>
      <c r="AC652" s="6">
        <v>0</v>
      </c>
      <c r="AD652" s="34">
        <v>0.20435612206060605</v>
      </c>
      <c r="AE652" s="6">
        <v>0</v>
      </c>
      <c r="AF652" s="32">
        <v>6.1286330230662873</v>
      </c>
      <c r="AG652" s="6">
        <v>0</v>
      </c>
      <c r="AH652" s="9">
        <v>67.897846263683959</v>
      </c>
      <c r="AI652" s="6">
        <v>0</v>
      </c>
    </row>
    <row r="653" spans="1:35">
      <c r="A653" s="1" t="s">
        <v>28</v>
      </c>
      <c r="B653" s="1" t="s">
        <v>78</v>
      </c>
      <c r="C653" s="1" t="s">
        <v>79</v>
      </c>
      <c r="D653" s="10">
        <v>0.82361111111111107</v>
      </c>
      <c r="E653" s="3">
        <f t="shared" si="83"/>
        <v>-170.00749999999999</v>
      </c>
      <c r="F653" s="3">
        <f t="shared" si="84"/>
        <v>8.2833333333333328E-2</v>
      </c>
      <c r="G653" s="1">
        <v>5423</v>
      </c>
      <c r="H653" s="11">
        <v>124.1126589</v>
      </c>
      <c r="I653" s="1">
        <v>0</v>
      </c>
      <c r="J653" s="14">
        <v>27.507899999999999</v>
      </c>
      <c r="K653" s="6">
        <v>0</v>
      </c>
      <c r="L653" s="18">
        <v>35.38238403560527</v>
      </c>
      <c r="M653" s="6">
        <v>0</v>
      </c>
      <c r="N653" s="7">
        <v>22.844541191821008</v>
      </c>
      <c r="O653" s="6">
        <v>0</v>
      </c>
      <c r="P653" s="27">
        <v>4.41</v>
      </c>
      <c r="Q653" s="6">
        <v>0</v>
      </c>
      <c r="R653" s="48">
        <v>5.0137017188097275</v>
      </c>
      <c r="S653" s="6">
        <v>0</v>
      </c>
      <c r="T653" s="5">
        <v>4.1460698665155915</v>
      </c>
      <c r="U653" s="6">
        <v>0</v>
      </c>
      <c r="V653" s="9">
        <v>0.38</v>
      </c>
      <c r="W653" s="6">
        <v>0</v>
      </c>
      <c r="X653" s="23">
        <v>0</v>
      </c>
      <c r="Y653" s="6">
        <v>0</v>
      </c>
      <c r="Z653" s="27">
        <v>0.49965186465802547</v>
      </c>
      <c r="AA653" s="6">
        <v>0</v>
      </c>
      <c r="AB653" s="30">
        <v>9.9468000000000001E-2</v>
      </c>
      <c r="AC653" s="6">
        <v>0</v>
      </c>
      <c r="AD653" s="34">
        <v>0.13728341301212121</v>
      </c>
      <c r="AE653" s="6">
        <v>0</v>
      </c>
      <c r="AF653" s="32">
        <v>4.9580084891709859</v>
      </c>
      <c r="AG653" s="6">
        <v>0</v>
      </c>
      <c r="AH653" s="9">
        <v>63.559920453279595</v>
      </c>
      <c r="AI653" s="6">
        <v>0</v>
      </c>
    </row>
    <row r="654" spans="1:35">
      <c r="A654" s="1" t="s">
        <v>28</v>
      </c>
      <c r="B654" s="1" t="s">
        <v>78</v>
      </c>
      <c r="C654" s="1" t="s">
        <v>79</v>
      </c>
      <c r="D654" s="10">
        <v>0.82361111111111107</v>
      </c>
      <c r="E654" s="3">
        <f t="shared" si="83"/>
        <v>-170.00749999999999</v>
      </c>
      <c r="F654" s="3">
        <f t="shared" si="84"/>
        <v>8.2833333333333328E-2</v>
      </c>
      <c r="G654" s="1">
        <v>5423</v>
      </c>
      <c r="H654" s="11">
        <v>149.07009059999999</v>
      </c>
      <c r="I654" s="1">
        <v>0</v>
      </c>
      <c r="J654" s="14">
        <v>26.071400000000001</v>
      </c>
      <c r="K654" s="6">
        <v>0</v>
      </c>
      <c r="L654" s="18">
        <v>35.402462723912635</v>
      </c>
      <c r="M654" s="6">
        <v>0</v>
      </c>
      <c r="N654" s="7">
        <v>23.31665589098202</v>
      </c>
      <c r="O654" s="6">
        <v>0</v>
      </c>
      <c r="P654" s="27">
        <v>3.72</v>
      </c>
      <c r="Q654" s="6">
        <v>0</v>
      </c>
      <c r="R654" s="48">
        <v>40.670228316900676</v>
      </c>
      <c r="S654" s="6">
        <v>0</v>
      </c>
      <c r="T654" s="5">
        <v>7.4496758097305849</v>
      </c>
      <c r="U654" s="6">
        <v>0</v>
      </c>
      <c r="V654" s="9">
        <v>0.33</v>
      </c>
      <c r="W654" s="6">
        <v>0</v>
      </c>
      <c r="X654" s="23">
        <v>1.041991239237372</v>
      </c>
      <c r="Y654" s="6">
        <v>0</v>
      </c>
      <c r="Z654" s="27">
        <v>0.64978488475012186</v>
      </c>
      <c r="AA654" s="6">
        <v>0</v>
      </c>
      <c r="AB654" s="30">
        <v>3.0887999999999999E-2</v>
      </c>
      <c r="AC654" s="6">
        <v>0</v>
      </c>
      <c r="AD654" s="34">
        <v>0.12003930453939395</v>
      </c>
      <c r="AE654" s="6">
        <v>0</v>
      </c>
      <c r="AF654" s="32">
        <v>3.6450531337346512</v>
      </c>
      <c r="AG654" s="6">
        <v>0</v>
      </c>
      <c r="AH654" s="9">
        <v>56.979220229475331</v>
      </c>
      <c r="AI654" s="6">
        <v>0</v>
      </c>
    </row>
    <row r="655" spans="1:35">
      <c r="A655" s="1" t="s">
        <v>28</v>
      </c>
      <c r="B655" s="1" t="s">
        <v>78</v>
      </c>
      <c r="C655" s="1" t="s">
        <v>79</v>
      </c>
      <c r="D655" s="10">
        <v>0.82361111111111107</v>
      </c>
      <c r="E655" s="3">
        <f t="shared" si="83"/>
        <v>-170.00749999999999</v>
      </c>
      <c r="F655" s="3">
        <f t="shared" si="84"/>
        <v>8.2833333333333328E-2</v>
      </c>
      <c r="G655" s="1">
        <v>5423</v>
      </c>
      <c r="H655" s="11">
        <v>198.84372569999999</v>
      </c>
      <c r="I655" s="1">
        <v>0</v>
      </c>
      <c r="J655" s="14">
        <v>15.5679</v>
      </c>
      <c r="K655" s="6">
        <v>0</v>
      </c>
      <c r="L655" s="18">
        <v>35.080815246305789</v>
      </c>
      <c r="M655" s="6">
        <v>0</v>
      </c>
      <c r="N655" s="7">
        <v>25.908752807089058</v>
      </c>
      <c r="O655" s="6">
        <v>0</v>
      </c>
      <c r="P655" s="27">
        <v>3.14</v>
      </c>
      <c r="Q655" s="6">
        <v>0</v>
      </c>
      <c r="R655" s="48">
        <v>110.76592391094749</v>
      </c>
      <c r="S655" s="6">
        <v>0</v>
      </c>
      <c r="T655" s="5">
        <v>16.538282547515429</v>
      </c>
      <c r="U655" s="6">
        <v>0</v>
      </c>
      <c r="V655" s="9">
        <v>0</v>
      </c>
      <c r="W655" s="6">
        <v>0</v>
      </c>
      <c r="X655" s="23">
        <v>10.065989272603037</v>
      </c>
      <c r="Y655" s="6">
        <v>0</v>
      </c>
      <c r="Z655" s="27">
        <v>1.1700392010775222</v>
      </c>
      <c r="AA655" s="6">
        <v>0</v>
      </c>
      <c r="AB655" s="30">
        <v>6.5880000000000001E-3</v>
      </c>
      <c r="AC655" s="6">
        <v>0</v>
      </c>
      <c r="AD655" s="34">
        <v>4.7424544280067768E-3</v>
      </c>
      <c r="AE655" s="6">
        <v>0</v>
      </c>
      <c r="AF655" s="32">
        <v>1.7720875575839743</v>
      </c>
      <c r="AG655" s="6">
        <v>0</v>
      </c>
      <c r="AH655" s="9">
        <v>31.336448702239061</v>
      </c>
      <c r="AI655" s="6">
        <v>0</v>
      </c>
    </row>
    <row r="656" spans="1:35">
      <c r="A656" s="1" t="s">
        <v>28</v>
      </c>
      <c r="B656" s="1" t="s">
        <v>78</v>
      </c>
      <c r="C656" s="1" t="s">
        <v>79</v>
      </c>
      <c r="D656" s="10">
        <v>0.82361111111111107</v>
      </c>
      <c r="E656" s="3">
        <f t="shared" si="83"/>
        <v>-170.00749999999999</v>
      </c>
      <c r="F656" s="3">
        <f t="shared" si="84"/>
        <v>8.2833333333333328E-2</v>
      </c>
      <c r="G656" s="1">
        <v>5423</v>
      </c>
      <c r="H656" s="11">
        <v>297.51675399999999</v>
      </c>
      <c r="I656" s="1">
        <v>0</v>
      </c>
      <c r="J656" s="14">
        <v>12.176399999999999</v>
      </c>
      <c r="K656" s="6">
        <v>0</v>
      </c>
      <c r="L656" s="18">
        <v>34.881394243421347</v>
      </c>
      <c r="M656" s="6">
        <v>0</v>
      </c>
      <c r="N656" s="7">
        <v>26.463683653007365</v>
      </c>
      <c r="O656" s="6">
        <v>0</v>
      </c>
      <c r="P656" s="27">
        <v>2.37</v>
      </c>
      <c r="Q656" s="6">
        <v>0</v>
      </c>
      <c r="R656" s="48">
        <v>163.55004117353047</v>
      </c>
      <c r="S656" s="6">
        <v>0</v>
      </c>
      <c r="T656" s="5">
        <v>25.617323988763303</v>
      </c>
      <c r="U656" s="6">
        <v>0</v>
      </c>
      <c r="V656" s="9">
        <v>0</v>
      </c>
      <c r="W656" s="6">
        <v>0</v>
      </c>
      <c r="X656" s="23">
        <v>18.389324228328384</v>
      </c>
      <c r="Y656" s="6">
        <v>0</v>
      </c>
      <c r="Z656" s="27">
        <v>1.7506886547757503</v>
      </c>
      <c r="AA656" s="6">
        <v>0</v>
      </c>
      <c r="AB656" s="30"/>
      <c r="AC656" s="6"/>
      <c r="AD656" s="34">
        <v>2.0883284187464715E-3</v>
      </c>
      <c r="AE656" s="6">
        <v>0</v>
      </c>
      <c r="AF656" s="32">
        <v>1.6572278688524591</v>
      </c>
      <c r="AG656" s="6">
        <v>0</v>
      </c>
      <c r="AH656" s="9">
        <v>23.744863742695983</v>
      </c>
      <c r="AI656" s="6">
        <v>0</v>
      </c>
    </row>
    <row r="657" spans="1:35">
      <c r="A657" s="1" t="s">
        <v>28</v>
      </c>
      <c r="B657" s="1" t="s">
        <v>78</v>
      </c>
      <c r="C657" s="1" t="s">
        <v>79</v>
      </c>
      <c r="D657" s="10">
        <v>0.82361111111111107</v>
      </c>
      <c r="E657" s="3">
        <f t="shared" si="83"/>
        <v>-170.00749999999999</v>
      </c>
      <c r="F657" s="3">
        <f t="shared" si="84"/>
        <v>8.2833333333333328E-2</v>
      </c>
      <c r="G657" s="1">
        <v>5423</v>
      </c>
      <c r="H657" s="11">
        <v>397.94115069999998</v>
      </c>
      <c r="I657" s="1">
        <v>0</v>
      </c>
      <c r="J657" s="14">
        <v>10.2593</v>
      </c>
      <c r="K657" s="6">
        <v>0</v>
      </c>
      <c r="L657" s="18">
        <v>34.746121318429871</v>
      </c>
      <c r="M657" s="6">
        <v>0</v>
      </c>
      <c r="N657" s="7">
        <v>26.7095037107199</v>
      </c>
      <c r="O657" s="6">
        <v>0</v>
      </c>
      <c r="P657" s="27">
        <v>2.61</v>
      </c>
      <c r="Q657" s="6">
        <v>0</v>
      </c>
      <c r="R657" s="48">
        <v>164.4117257123942</v>
      </c>
      <c r="S657" s="6">
        <v>0</v>
      </c>
      <c r="T657" s="5">
        <v>33.165090284011896</v>
      </c>
      <c r="U657" s="6">
        <v>0</v>
      </c>
      <c r="V657" s="9">
        <v>0</v>
      </c>
      <c r="W657" s="6">
        <v>0</v>
      </c>
      <c r="X657" s="23">
        <v>27.00852540576426</v>
      </c>
      <c r="Y657" s="6">
        <v>0</v>
      </c>
      <c r="Z657" s="27">
        <v>2.2216682154779206</v>
      </c>
      <c r="AA657" s="6">
        <v>0</v>
      </c>
      <c r="AB657" s="30"/>
      <c r="AC657" s="6"/>
      <c r="AD657" s="34">
        <v>1.6327833662337663E-3</v>
      </c>
      <c r="AE657" s="6">
        <v>0</v>
      </c>
      <c r="AF657" s="32">
        <v>1.4853071038251371</v>
      </c>
      <c r="AG657" s="6">
        <v>0</v>
      </c>
      <c r="AH657" s="9">
        <v>20.883597678916832</v>
      </c>
      <c r="AI657" s="6">
        <v>0</v>
      </c>
    </row>
    <row r="658" spans="1:35">
      <c r="A658" s="1" t="s">
        <v>28</v>
      </c>
      <c r="B658" s="1" t="s">
        <v>78</v>
      </c>
      <c r="C658" s="1" t="s">
        <v>79</v>
      </c>
      <c r="D658" s="10">
        <v>0.82361111111111107</v>
      </c>
      <c r="E658" s="3">
        <f t="shared" si="83"/>
        <v>-170.00749999999999</v>
      </c>
      <c r="F658" s="3">
        <f t="shared" si="84"/>
        <v>8.2833333333333328E-2</v>
      </c>
      <c r="G658" s="1">
        <v>5423</v>
      </c>
      <c r="H658" s="11">
        <v>498.05880380000002</v>
      </c>
      <c r="I658" s="1">
        <v>0</v>
      </c>
      <c r="J658" s="14">
        <v>8.1746999999999996</v>
      </c>
      <c r="K658" s="6">
        <v>0</v>
      </c>
      <c r="L658" s="18">
        <v>34.611916740375271</v>
      </c>
      <c r="M658" s="6">
        <v>0</v>
      </c>
      <c r="N658" s="7">
        <v>26.943067925558807</v>
      </c>
      <c r="O658" s="6">
        <v>0</v>
      </c>
      <c r="P658" s="27">
        <v>1.96</v>
      </c>
      <c r="Q658" s="6">
        <v>0</v>
      </c>
      <c r="R658" s="48">
        <v>207.05372534534757</v>
      </c>
      <c r="S658" s="6">
        <v>0</v>
      </c>
      <c r="T658" s="5">
        <v>35.18984401814393</v>
      </c>
      <c r="U658" s="6">
        <v>0</v>
      </c>
      <c r="V658" s="9">
        <v>0</v>
      </c>
      <c r="W658" s="6">
        <v>0</v>
      </c>
      <c r="X658" s="23">
        <v>35.724236727576169</v>
      </c>
      <c r="Y658" s="6">
        <v>0</v>
      </c>
      <c r="Z658" s="27">
        <v>2.3776353025685291</v>
      </c>
      <c r="AA658" s="6">
        <v>0</v>
      </c>
      <c r="AB658" s="30"/>
      <c r="AC658" s="6"/>
      <c r="AD658" s="34">
        <v>1.552664158554489E-3</v>
      </c>
      <c r="AE658" s="6">
        <v>0</v>
      </c>
      <c r="AF658" s="32">
        <v>1.1433009169213673</v>
      </c>
      <c r="AG658" s="6">
        <v>0</v>
      </c>
      <c r="AH658" s="9">
        <v>15.820567004567227</v>
      </c>
      <c r="AI658" s="6">
        <v>0</v>
      </c>
    </row>
    <row r="659" spans="1:35">
      <c r="A659" s="1" t="s">
        <v>28</v>
      </c>
      <c r="B659" s="1" t="s">
        <v>78</v>
      </c>
      <c r="C659" s="1" t="s">
        <v>79</v>
      </c>
      <c r="D659" s="10">
        <v>0.82361111111111107</v>
      </c>
      <c r="E659" s="3">
        <f t="shared" si="83"/>
        <v>-170.00749999999999</v>
      </c>
      <c r="F659" s="3">
        <f t="shared" si="84"/>
        <v>8.2833333333333328E-2</v>
      </c>
      <c r="G659" s="1">
        <v>5423</v>
      </c>
      <c r="H659" s="11">
        <v>595.36140039999998</v>
      </c>
      <c r="I659" s="1">
        <v>0</v>
      </c>
      <c r="J659" s="14">
        <v>6.8589700000000002</v>
      </c>
      <c r="K659" s="6">
        <v>0</v>
      </c>
      <c r="L659" s="18">
        <v>34.57611673619521</v>
      </c>
      <c r="M659" s="6">
        <v>0</v>
      </c>
      <c r="N659" s="7">
        <v>27.104501649170288</v>
      </c>
      <c r="O659" s="6">
        <v>0</v>
      </c>
      <c r="P659" s="27">
        <v>1.88</v>
      </c>
      <c r="Q659" s="6">
        <v>0</v>
      </c>
      <c r="R659" s="48">
        <v>219.75291272794141</v>
      </c>
      <c r="S659" s="6">
        <v>0</v>
      </c>
      <c r="T659" s="5">
        <v>40.662997940672959</v>
      </c>
      <c r="U659" s="6">
        <v>0</v>
      </c>
      <c r="V659" s="9">
        <v>0</v>
      </c>
      <c r="W659" s="6">
        <v>0</v>
      </c>
      <c r="X659" s="23">
        <v>49.963433352126195</v>
      </c>
      <c r="Y659" s="6">
        <v>0</v>
      </c>
      <c r="Z659" s="27">
        <v>2.7840788215321899</v>
      </c>
      <c r="AA659" s="6">
        <v>0</v>
      </c>
      <c r="AB659" s="30"/>
      <c r="AC659" s="6"/>
      <c r="AD659" s="34">
        <v>9.0284775290796159E-4</v>
      </c>
      <c r="AE659" s="6">
        <v>0</v>
      </c>
      <c r="AF659" s="32">
        <v>0.96807813044994795</v>
      </c>
      <c r="AG659" s="6">
        <v>0</v>
      </c>
      <c r="AH659" s="9">
        <v>13.823744012476329</v>
      </c>
      <c r="AI659" s="6">
        <v>0</v>
      </c>
    </row>
    <row r="660" spans="1:35">
      <c r="A660" s="1" t="s">
        <v>28</v>
      </c>
      <c r="B660" s="1" t="s">
        <v>78</v>
      </c>
      <c r="C660" s="1" t="s">
        <v>80</v>
      </c>
      <c r="D660" s="10">
        <v>0.1423611111111111</v>
      </c>
      <c r="E660" s="3">
        <f>-(170+0.57/60)</f>
        <v>-170.0095</v>
      </c>
      <c r="F660" s="3">
        <f>0+5.19/60</f>
        <v>8.6500000000000007E-2</v>
      </c>
      <c r="G660" s="1">
        <v>5465</v>
      </c>
      <c r="H660" s="11">
        <v>327.74452559999997</v>
      </c>
      <c r="I660" s="1">
        <v>0</v>
      </c>
      <c r="J660" s="14"/>
      <c r="K660" s="6"/>
      <c r="L660" s="16"/>
      <c r="M660" s="6"/>
      <c r="N660" s="7"/>
      <c r="O660" s="6"/>
      <c r="P660" s="28"/>
      <c r="Q660" s="6">
        <v>0</v>
      </c>
      <c r="R660" s="48"/>
      <c r="S660" s="6">
        <v>0</v>
      </c>
      <c r="T660" s="5"/>
      <c r="U660" s="6"/>
      <c r="W660" s="6"/>
      <c r="X660" s="24"/>
      <c r="Y660" s="6"/>
      <c r="Z660" s="28"/>
      <c r="AA660" s="6"/>
      <c r="AB660" s="51"/>
      <c r="AC660" s="6"/>
      <c r="AD660" s="34">
        <v>1.8324788419191921E-3</v>
      </c>
      <c r="AE660" s="6"/>
      <c r="AF660" s="31">
        <v>1.5874418360655738</v>
      </c>
      <c r="AG660" s="6">
        <v>0</v>
      </c>
      <c r="AH660" s="9">
        <v>21.902061480348774</v>
      </c>
      <c r="AI660" s="6">
        <v>0</v>
      </c>
    </row>
    <row r="661" spans="1:35">
      <c r="A661" s="1" t="s">
        <v>28</v>
      </c>
      <c r="B661" s="1" t="s">
        <v>78</v>
      </c>
      <c r="C661" s="1" t="s">
        <v>80</v>
      </c>
      <c r="D661" s="10">
        <v>0.1423611111111111</v>
      </c>
      <c r="E661" s="3">
        <f t="shared" ref="E661:E680" si="85">-(170+0.57/60)</f>
        <v>-170.0095</v>
      </c>
      <c r="F661" s="3">
        <f t="shared" ref="F661:F680" si="86">0+5.19/60</f>
        <v>8.6500000000000007E-2</v>
      </c>
      <c r="G661" s="1">
        <v>5465</v>
      </c>
      <c r="H661" s="11">
        <v>794.35039410000002</v>
      </c>
      <c r="I661" s="1">
        <v>0</v>
      </c>
      <c r="J661" s="14">
        <v>5.53573</v>
      </c>
      <c r="K661" s="6">
        <v>0</v>
      </c>
      <c r="L661" s="18">
        <v>34.543272516175975</v>
      </c>
      <c r="M661" s="6">
        <v>0</v>
      </c>
      <c r="N661" s="7">
        <v>27.249715682987244</v>
      </c>
      <c r="O661" s="6">
        <v>0</v>
      </c>
      <c r="P661" s="27">
        <v>1.88</v>
      </c>
      <c r="Q661" s="6">
        <v>0</v>
      </c>
      <c r="R661" s="48">
        <v>229.45043994861589</v>
      </c>
      <c r="S661" s="6">
        <v>0</v>
      </c>
      <c r="T661" s="5">
        <v>40.633795527626077</v>
      </c>
      <c r="U661" s="6">
        <v>0</v>
      </c>
      <c r="V661" s="9">
        <v>0</v>
      </c>
      <c r="W661" s="6">
        <v>0</v>
      </c>
      <c r="X661" s="23">
        <v>64.993981954935691</v>
      </c>
      <c r="Y661" s="6">
        <v>0</v>
      </c>
      <c r="Z661" s="27">
        <v>2.810118631188411</v>
      </c>
      <c r="AA661" s="6">
        <v>0</v>
      </c>
      <c r="AB661" s="51"/>
      <c r="AC661" s="6"/>
      <c r="AD661" s="34">
        <v>6.1336960101010096E-4</v>
      </c>
      <c r="AE661" s="6">
        <v>0</v>
      </c>
      <c r="AF661" s="32">
        <v>0.65450959190791769</v>
      </c>
      <c r="AG661" s="6">
        <v>0</v>
      </c>
      <c r="AH661" s="9">
        <v>9.9161679848501727</v>
      </c>
      <c r="AI661" s="6">
        <v>0</v>
      </c>
    </row>
    <row r="662" spans="1:35">
      <c r="A662" s="1" t="s">
        <v>28</v>
      </c>
      <c r="B662" s="1" t="s">
        <v>78</v>
      </c>
      <c r="C662" s="1" t="s">
        <v>80</v>
      </c>
      <c r="D662" s="10">
        <v>0.1423611111111111</v>
      </c>
      <c r="E662" s="3">
        <f t="shared" si="85"/>
        <v>-170.0095</v>
      </c>
      <c r="F662" s="3">
        <f t="shared" si="86"/>
        <v>8.6500000000000007E-2</v>
      </c>
      <c r="G662" s="1">
        <v>5465</v>
      </c>
      <c r="H662" s="11">
        <v>992.05274980000002</v>
      </c>
      <c r="I662" s="1">
        <v>0</v>
      </c>
      <c r="J662" s="14">
        <v>4.3936200000000003</v>
      </c>
      <c r="K662" s="6">
        <v>0</v>
      </c>
      <c r="L662" s="18">
        <v>34.553498921857923</v>
      </c>
      <c r="M662" s="6">
        <v>0</v>
      </c>
      <c r="N662" s="7">
        <v>27.389323957254874</v>
      </c>
      <c r="O662" s="6">
        <v>0</v>
      </c>
      <c r="P662" s="27">
        <v>3.42</v>
      </c>
      <c r="Q662" s="6">
        <v>999</v>
      </c>
      <c r="R662" s="48">
        <v>169.4414294215955</v>
      </c>
      <c r="S662" s="6">
        <v>0</v>
      </c>
      <c r="T662" s="5">
        <v>40.905446095617251</v>
      </c>
      <c r="U662" s="6">
        <v>0</v>
      </c>
      <c r="V662" s="9">
        <v>0</v>
      </c>
      <c r="W662" s="6">
        <v>0</v>
      </c>
      <c r="X662" s="23">
        <v>85.892144578635452</v>
      </c>
      <c r="Y662" s="6">
        <v>0</v>
      </c>
      <c r="Z662" s="27">
        <v>2.8311651239766018</v>
      </c>
      <c r="AA662" s="6">
        <v>0</v>
      </c>
      <c r="AB662" s="51"/>
      <c r="AC662" s="6"/>
      <c r="AD662" s="34">
        <v>4.8702933585858594E-4</v>
      </c>
      <c r="AE662" s="6">
        <v>0</v>
      </c>
      <c r="AF662" s="32">
        <v>0.46919026857342172</v>
      </c>
      <c r="AG662" s="6">
        <v>0</v>
      </c>
      <c r="AH662" s="9">
        <v>7.4944877312728506</v>
      </c>
      <c r="AI662" s="6">
        <v>0</v>
      </c>
    </row>
    <row r="663" spans="1:35">
      <c r="A663" s="1" t="s">
        <v>28</v>
      </c>
      <c r="B663" s="1" t="s">
        <v>78</v>
      </c>
      <c r="C663" s="1" t="s">
        <v>80</v>
      </c>
      <c r="D663" s="10">
        <v>0.1423611111111111</v>
      </c>
      <c r="E663" s="3">
        <f t="shared" si="85"/>
        <v>-170.0095</v>
      </c>
      <c r="F663" s="3">
        <f t="shared" si="86"/>
        <v>8.6500000000000007E-2</v>
      </c>
      <c r="G663" s="1">
        <v>5465</v>
      </c>
      <c r="H663" s="11">
        <v>1239.9959200000001</v>
      </c>
      <c r="I663" s="1">
        <v>0</v>
      </c>
      <c r="J663" s="14">
        <v>3.4482499999999998</v>
      </c>
      <c r="K663" s="6">
        <v>0</v>
      </c>
      <c r="L663" s="18">
        <v>34.58260750416099</v>
      </c>
      <c r="M663" s="6">
        <v>0</v>
      </c>
      <c r="N663" s="7">
        <v>27.50966828361743</v>
      </c>
      <c r="O663" s="6">
        <v>0</v>
      </c>
      <c r="P663" s="27">
        <v>2.15</v>
      </c>
      <c r="Q663" s="6">
        <v>0</v>
      </c>
      <c r="R663" s="48">
        <v>233.6618516280075</v>
      </c>
      <c r="S663" s="6">
        <v>0</v>
      </c>
      <c r="T663" s="5">
        <v>41.412689421401382</v>
      </c>
      <c r="U663" s="6">
        <v>0</v>
      </c>
      <c r="V663" s="9">
        <v>0</v>
      </c>
      <c r="W663" s="6">
        <v>0</v>
      </c>
      <c r="X663" s="23">
        <v>108.12636366118312</v>
      </c>
      <c r="Y663" s="6">
        <v>0</v>
      </c>
      <c r="Z663" s="27">
        <v>2.8873141695468418</v>
      </c>
      <c r="AA663" s="6">
        <v>0</v>
      </c>
      <c r="AB663" s="51"/>
      <c r="AC663" s="6"/>
      <c r="AD663" s="34">
        <v>3.9101073434343443E-4</v>
      </c>
      <c r="AE663" s="6">
        <v>0</v>
      </c>
      <c r="AF663" s="32">
        <v>0.3781951517265435</v>
      </c>
      <c r="AG663" s="6">
        <v>0</v>
      </c>
      <c r="AH663" s="9">
        <v>6.9729731536147943</v>
      </c>
      <c r="AI663" s="6">
        <v>0</v>
      </c>
    </row>
    <row r="664" spans="1:35">
      <c r="A664" s="1" t="s">
        <v>28</v>
      </c>
      <c r="B664" s="1" t="s">
        <v>78</v>
      </c>
      <c r="C664" s="1" t="s">
        <v>80</v>
      </c>
      <c r="D664" s="10">
        <v>0.1423611111111111</v>
      </c>
      <c r="E664" s="3">
        <f t="shared" si="85"/>
        <v>-170.0095</v>
      </c>
      <c r="F664" s="3">
        <f t="shared" si="86"/>
        <v>8.6500000000000007E-2</v>
      </c>
      <c r="G664" s="1">
        <v>5465</v>
      </c>
      <c r="H664" s="11">
        <v>1486.325615</v>
      </c>
      <c r="I664" s="1">
        <v>0</v>
      </c>
      <c r="J664" s="14">
        <v>2.8940700000000001</v>
      </c>
      <c r="K664" s="6">
        <v>0</v>
      </c>
      <c r="L664" s="18">
        <v>34.599720466394551</v>
      </c>
      <c r="M664" s="6">
        <v>0</v>
      </c>
      <c r="N664" s="7">
        <v>27.575265510188046</v>
      </c>
      <c r="O664" s="6">
        <v>0</v>
      </c>
      <c r="P664" s="27">
        <v>2.2000000000000002</v>
      </c>
      <c r="Q664" s="6">
        <v>0</v>
      </c>
      <c r="R664" s="48">
        <v>235.98680944911695</v>
      </c>
      <c r="S664" s="6">
        <v>0</v>
      </c>
      <c r="T664" s="5">
        <v>41.709268466081141</v>
      </c>
      <c r="U664" s="6">
        <v>0</v>
      </c>
      <c r="V664" s="9">
        <v>0</v>
      </c>
      <c r="W664" s="6">
        <v>0</v>
      </c>
      <c r="X664" s="23">
        <v>122.65575781753084</v>
      </c>
      <c r="Y664" s="6">
        <v>0</v>
      </c>
      <c r="Z664" s="27">
        <v>2.9065399173578532</v>
      </c>
      <c r="AA664" s="6">
        <v>0</v>
      </c>
      <c r="AB664" s="51"/>
      <c r="AC664" s="6"/>
      <c r="AD664" s="34">
        <v>3.718862863636364E-4</v>
      </c>
      <c r="AE664" s="6">
        <v>0</v>
      </c>
      <c r="AF664" s="32">
        <v>0.35684670387164291</v>
      </c>
      <c r="AG664" s="6">
        <v>0</v>
      </c>
      <c r="AH664" s="9">
        <v>7.7619477553748473</v>
      </c>
      <c r="AI664" s="6">
        <v>0</v>
      </c>
    </row>
    <row r="665" spans="1:35">
      <c r="A665" s="1" t="s">
        <v>28</v>
      </c>
      <c r="B665" s="1" t="s">
        <v>78</v>
      </c>
      <c r="C665" s="1" t="s">
        <v>80</v>
      </c>
      <c r="D665" s="10">
        <v>0.1423611111111111</v>
      </c>
      <c r="E665" s="3">
        <f t="shared" si="85"/>
        <v>-170.0095</v>
      </c>
      <c r="F665" s="3">
        <f t="shared" si="86"/>
        <v>8.6500000000000007E-2</v>
      </c>
      <c r="G665" s="1">
        <v>5465</v>
      </c>
      <c r="H665" s="11">
        <v>1733.1296179999999</v>
      </c>
      <c r="I665" s="1">
        <v>0</v>
      </c>
      <c r="J665" s="14">
        <v>2.4326099999999999</v>
      </c>
      <c r="K665" s="6">
        <v>0</v>
      </c>
      <c r="L665" s="18">
        <v>34.619785670635729</v>
      </c>
      <c r="M665" s="6">
        <v>0</v>
      </c>
      <c r="N665" s="7">
        <v>27.631673091819266</v>
      </c>
      <c r="O665" s="6">
        <v>0</v>
      </c>
      <c r="P665" s="27">
        <v>2.39</v>
      </c>
      <c r="Q665" s="6">
        <v>0</v>
      </c>
      <c r="R665" s="48">
        <v>231.37196015861022</v>
      </c>
      <c r="S665" s="6">
        <v>0</v>
      </c>
      <c r="T665" s="5">
        <v>41.268912930787948</v>
      </c>
      <c r="U665" s="6">
        <v>0</v>
      </c>
      <c r="V665" s="9">
        <v>0</v>
      </c>
      <c r="W665" s="6">
        <v>0</v>
      </c>
      <c r="X665" s="23">
        <v>133.46556744265953</v>
      </c>
      <c r="Y665" s="6">
        <v>0</v>
      </c>
      <c r="Z665" s="27">
        <v>2.8570257838793038</v>
      </c>
      <c r="AA665" s="6">
        <v>0</v>
      </c>
      <c r="AB665" s="51"/>
      <c r="AC665" s="6"/>
      <c r="AD665" s="34"/>
      <c r="AE665" s="6"/>
      <c r="AG665" s="6"/>
      <c r="AI665" s="6"/>
    </row>
    <row r="666" spans="1:35">
      <c r="A666" s="1" t="s">
        <v>28</v>
      </c>
      <c r="B666" s="1" t="s">
        <v>78</v>
      </c>
      <c r="C666" s="1" t="s">
        <v>80</v>
      </c>
      <c r="D666" s="10">
        <v>0.1423611111111111</v>
      </c>
      <c r="E666" s="3">
        <f t="shared" si="85"/>
        <v>-170.0095</v>
      </c>
      <c r="F666" s="3">
        <f t="shared" si="86"/>
        <v>8.6500000000000007E-2</v>
      </c>
      <c r="G666" s="1">
        <v>5465</v>
      </c>
      <c r="H666" s="11">
        <v>1979.7857449999999</v>
      </c>
      <c r="I666" s="1">
        <v>0</v>
      </c>
      <c r="J666" s="14">
        <v>2.0643899999999999</v>
      </c>
      <c r="K666" s="6">
        <v>0</v>
      </c>
      <c r="L666" s="18">
        <v>34.639208851181714</v>
      </c>
      <c r="M666" s="6">
        <v>0</v>
      </c>
      <c r="N666" s="7">
        <v>27.677533778507495</v>
      </c>
      <c r="O666" s="6">
        <v>0</v>
      </c>
      <c r="P666" s="27">
        <v>2.59</v>
      </c>
      <c r="Q666" s="6">
        <v>0</v>
      </c>
      <c r="R666" s="48">
        <v>225.57862015148544</v>
      </c>
      <c r="S666" s="6">
        <v>0</v>
      </c>
      <c r="T666" s="5">
        <v>40.838671014552276</v>
      </c>
      <c r="U666" s="6">
        <v>0</v>
      </c>
      <c r="V666" s="9">
        <v>0</v>
      </c>
      <c r="W666" s="6">
        <v>0</v>
      </c>
      <c r="X666" s="23">
        <v>141.14222354716037</v>
      </c>
      <c r="Y666" s="6">
        <v>0</v>
      </c>
      <c r="Z666" s="27">
        <v>2.8075031909687476</v>
      </c>
      <c r="AA666" s="6">
        <v>0</v>
      </c>
      <c r="AB666" s="51"/>
      <c r="AC666" s="6"/>
      <c r="AD666" s="34">
        <v>4.3599777777777782E-4</v>
      </c>
      <c r="AE666" s="6">
        <v>0</v>
      </c>
      <c r="AF666" s="32">
        <v>0.26172985699337292</v>
      </c>
      <c r="AG666" s="6">
        <v>0</v>
      </c>
      <c r="AH666" s="9">
        <v>6.215557535925142</v>
      </c>
      <c r="AI666" s="6">
        <v>0</v>
      </c>
    </row>
    <row r="667" spans="1:35">
      <c r="A667" s="1" t="s">
        <v>28</v>
      </c>
      <c r="B667" s="1" t="s">
        <v>78</v>
      </c>
      <c r="C667" s="1" t="s">
        <v>80</v>
      </c>
      <c r="D667" s="10">
        <v>0.1423611111111111</v>
      </c>
      <c r="E667" s="3">
        <f t="shared" si="85"/>
        <v>-170.0095</v>
      </c>
      <c r="F667" s="3">
        <f t="shared" si="86"/>
        <v>8.6500000000000007E-2</v>
      </c>
      <c r="G667" s="1">
        <v>5465</v>
      </c>
      <c r="H667" s="11">
        <v>2225.5113500000002</v>
      </c>
      <c r="I667" s="1">
        <v>0</v>
      </c>
      <c r="J667" s="14">
        <v>1.8430299999999999</v>
      </c>
      <c r="K667" s="6">
        <v>0</v>
      </c>
      <c r="L667" s="18">
        <v>34.653321265355068</v>
      </c>
      <c r="M667" s="6">
        <v>0</v>
      </c>
      <c r="N667" s="7">
        <v>27.706247336192064</v>
      </c>
      <c r="O667" s="6">
        <v>0</v>
      </c>
      <c r="P667" s="27">
        <v>2.75</v>
      </c>
      <c r="Q667" s="6">
        <v>0</v>
      </c>
      <c r="R667" s="48">
        <v>220.33974721389404</v>
      </c>
      <c r="S667" s="6">
        <v>0</v>
      </c>
      <c r="T667" s="5">
        <v>40.193010342414759</v>
      </c>
      <c r="U667" s="6">
        <v>0</v>
      </c>
      <c r="V667" s="9">
        <v>0</v>
      </c>
      <c r="W667" s="6">
        <v>0</v>
      </c>
      <c r="X667" s="23">
        <v>144.84402800280924</v>
      </c>
      <c r="Y667" s="6">
        <v>0</v>
      </c>
      <c r="Z667" s="27">
        <v>2.7730461145719048</v>
      </c>
      <c r="AA667" s="6">
        <v>0</v>
      </c>
      <c r="AB667" s="51"/>
      <c r="AC667" s="6"/>
      <c r="AD667" s="34"/>
      <c r="AE667" s="6"/>
      <c r="AG667" s="6"/>
      <c r="AI667" s="6"/>
    </row>
    <row r="668" spans="1:35">
      <c r="A668" s="1" t="s">
        <v>28</v>
      </c>
      <c r="B668" s="1" t="s">
        <v>78</v>
      </c>
      <c r="C668" s="1" t="s">
        <v>80</v>
      </c>
      <c r="D668" s="10">
        <v>0.1423611111111111</v>
      </c>
      <c r="E668" s="3">
        <f t="shared" si="85"/>
        <v>-170.0095</v>
      </c>
      <c r="F668" s="3">
        <f t="shared" si="86"/>
        <v>8.6500000000000007E-2</v>
      </c>
      <c r="G668" s="1">
        <v>5465</v>
      </c>
      <c r="H668" s="11">
        <v>2470.4316020000001</v>
      </c>
      <c r="I668" s="1">
        <v>0</v>
      </c>
      <c r="J668" s="14">
        <v>1.6411500000000001</v>
      </c>
      <c r="K668" s="6">
        <v>0</v>
      </c>
      <c r="L668" s="18">
        <v>34.660547751466559</v>
      </c>
      <c r="M668" s="6">
        <v>0</v>
      </c>
      <c r="N668" s="7">
        <v>27.727374393375612</v>
      </c>
      <c r="O668" s="6">
        <v>0</v>
      </c>
      <c r="P668" s="27">
        <v>2.9</v>
      </c>
      <c r="Q668" s="6">
        <v>0</v>
      </c>
      <c r="R668" s="48">
        <v>215.40932714934047</v>
      </c>
      <c r="S668" s="6">
        <v>0</v>
      </c>
      <c r="T668" s="5">
        <v>39.873212472162635</v>
      </c>
      <c r="U668" s="6">
        <v>0</v>
      </c>
      <c r="V668" s="9">
        <v>0</v>
      </c>
      <c r="W668" s="6">
        <v>0</v>
      </c>
      <c r="X668" s="23">
        <v>148.44483024148695</v>
      </c>
      <c r="Y668" s="6">
        <v>0</v>
      </c>
      <c r="Z668" s="27">
        <v>2.7134580996789985</v>
      </c>
      <c r="AA668" s="6">
        <v>0</v>
      </c>
      <c r="AB668" s="51"/>
      <c r="AC668" s="6"/>
      <c r="AD668" s="34">
        <v>2.6833681414141427E-4</v>
      </c>
      <c r="AE668" s="6">
        <v>0</v>
      </c>
      <c r="AF668" s="32">
        <v>0.21919148936170216</v>
      </c>
      <c r="AG668" s="6">
        <v>0</v>
      </c>
      <c r="AH668" s="9">
        <v>5.0692161787193548</v>
      </c>
      <c r="AI668" s="6">
        <v>0</v>
      </c>
    </row>
    <row r="669" spans="1:35">
      <c r="A669" s="1" t="s">
        <v>28</v>
      </c>
      <c r="B669" s="1" t="s">
        <v>78</v>
      </c>
      <c r="C669" s="1" t="s">
        <v>80</v>
      </c>
      <c r="D669" s="10">
        <v>0.1423611111111111</v>
      </c>
      <c r="E669" s="3">
        <f t="shared" si="85"/>
        <v>-170.0095</v>
      </c>
      <c r="F669" s="3">
        <f t="shared" si="86"/>
        <v>8.6500000000000007E-2</v>
      </c>
      <c r="G669" s="1">
        <v>5465</v>
      </c>
      <c r="H669" s="11">
        <v>2717.0646040000001</v>
      </c>
      <c r="I669" s="1">
        <v>0</v>
      </c>
      <c r="J669" s="14">
        <v>1.5387299999999999</v>
      </c>
      <c r="K669" s="6">
        <v>0</v>
      </c>
      <c r="L669" s="18">
        <v>34.663642335687975</v>
      </c>
      <c r="M669" s="6">
        <v>0</v>
      </c>
      <c r="N669" s="7">
        <v>27.737436612218744</v>
      </c>
      <c r="O669" s="6">
        <v>0</v>
      </c>
      <c r="P669" s="27">
        <v>3.05</v>
      </c>
      <c r="Q669" s="6">
        <v>0</v>
      </c>
      <c r="R669" s="48">
        <v>209.61630878099237</v>
      </c>
      <c r="S669" s="6">
        <v>0</v>
      </c>
      <c r="T669" s="5">
        <v>39.453259420593383</v>
      </c>
      <c r="U669" s="6">
        <v>0</v>
      </c>
      <c r="V669" s="9">
        <v>0</v>
      </c>
      <c r="W669" s="6">
        <v>0</v>
      </c>
      <c r="X669" s="23">
        <v>148.22333834519009</v>
      </c>
      <c r="Y669" s="6">
        <v>0</v>
      </c>
      <c r="Z669" s="27">
        <v>2.689037036736039</v>
      </c>
      <c r="AA669" s="6">
        <v>0</v>
      </c>
      <c r="AB669" s="51"/>
      <c r="AC669" s="6"/>
      <c r="AD669" s="34"/>
      <c r="AE669" s="6"/>
      <c r="AG669" s="6"/>
      <c r="AI669" s="6"/>
    </row>
    <row r="670" spans="1:35">
      <c r="A670" s="1" t="s">
        <v>28</v>
      </c>
      <c r="B670" s="1" t="s">
        <v>78</v>
      </c>
      <c r="C670" s="1" t="s">
        <v>80</v>
      </c>
      <c r="D670" s="10">
        <v>0.1423611111111111</v>
      </c>
      <c r="E670" s="3">
        <f t="shared" si="85"/>
        <v>-170.0095</v>
      </c>
      <c r="F670" s="3">
        <f t="shared" si="86"/>
        <v>8.6500000000000007E-2</v>
      </c>
      <c r="G670" s="1">
        <v>5465</v>
      </c>
      <c r="H670" s="11">
        <v>2962.1743710000001</v>
      </c>
      <c r="I670" s="1">
        <v>0</v>
      </c>
      <c r="J670" s="14">
        <v>1.43381</v>
      </c>
      <c r="K670" s="6">
        <v>0</v>
      </c>
      <c r="L670" s="18">
        <v>34.673230462465405</v>
      </c>
      <c r="M670" s="6">
        <v>0</v>
      </c>
      <c r="N670" s="7">
        <v>27.752759338233545</v>
      </c>
      <c r="O670" s="6">
        <v>0</v>
      </c>
      <c r="P670" s="27">
        <v>3.16</v>
      </c>
      <c r="Q670" s="6">
        <v>0</v>
      </c>
      <c r="R670" s="48">
        <v>205.62033146601451</v>
      </c>
      <c r="S670" s="6">
        <v>0</v>
      </c>
      <c r="T670" s="5">
        <v>39.07848367566443</v>
      </c>
      <c r="U670" s="6">
        <v>0</v>
      </c>
      <c r="V670" s="9">
        <v>0</v>
      </c>
      <c r="W670" s="6">
        <v>0</v>
      </c>
      <c r="X670" s="23">
        <v>147.05940078340731</v>
      </c>
      <c r="Y670" s="6">
        <v>0</v>
      </c>
      <c r="Z670" s="27">
        <v>2.6445091180119391</v>
      </c>
      <c r="AA670" s="6">
        <v>0</v>
      </c>
      <c r="AB670" s="51"/>
      <c r="AC670" s="6"/>
      <c r="AD670" s="34">
        <v>2.6858454015151519E-4</v>
      </c>
      <c r="AE670" s="6">
        <v>0</v>
      </c>
      <c r="AF670" s="32">
        <v>0.19156973788024897</v>
      </c>
      <c r="AG670" s="6">
        <v>0</v>
      </c>
      <c r="AH670" s="9">
        <v>5.2946090007797704</v>
      </c>
      <c r="AI670" s="6">
        <v>0</v>
      </c>
    </row>
    <row r="671" spans="1:35">
      <c r="A671" s="1" t="s">
        <v>28</v>
      </c>
      <c r="B671" s="1" t="s">
        <v>78</v>
      </c>
      <c r="C671" s="1" t="s">
        <v>80</v>
      </c>
      <c r="D671" s="10">
        <v>0.1423611111111111</v>
      </c>
      <c r="E671" s="3">
        <f t="shared" si="85"/>
        <v>-170.0095</v>
      </c>
      <c r="F671" s="3">
        <f t="shared" si="86"/>
        <v>8.6500000000000007E-2</v>
      </c>
      <c r="G671" s="1">
        <v>5465</v>
      </c>
      <c r="H671" s="11">
        <v>3207.133589</v>
      </c>
      <c r="I671" s="1">
        <v>0</v>
      </c>
      <c r="J671" s="14">
        <v>1.3116699999999999</v>
      </c>
      <c r="K671" s="6">
        <v>0</v>
      </c>
      <c r="L671" s="18">
        <v>34.679670488481506</v>
      </c>
      <c r="M671" s="6">
        <v>0</v>
      </c>
      <c r="N671" s="7">
        <v>27.766631395239529</v>
      </c>
      <c r="O671" s="6">
        <v>0</v>
      </c>
      <c r="P671" s="27">
        <v>3.38</v>
      </c>
      <c r="Q671" s="6">
        <v>0</v>
      </c>
      <c r="R671" s="48">
        <v>196.88029199145174</v>
      </c>
      <c r="S671" s="6">
        <v>0</v>
      </c>
      <c r="T671" s="5">
        <v>38.405710574799571</v>
      </c>
      <c r="U671" s="6">
        <v>0</v>
      </c>
      <c r="V671" s="9">
        <v>0</v>
      </c>
      <c r="W671" s="6">
        <v>0</v>
      </c>
      <c r="X671" s="23">
        <v>147.03664917972145</v>
      </c>
      <c r="Y671" s="6">
        <v>0</v>
      </c>
      <c r="Z671" s="27">
        <v>2.604999537398891</v>
      </c>
      <c r="AA671" s="6">
        <v>0</v>
      </c>
      <c r="AB671" s="51"/>
      <c r="AC671" s="6"/>
      <c r="AD671" s="34"/>
      <c r="AE671" s="6"/>
      <c r="AG671" s="6"/>
      <c r="AI671" s="6"/>
    </row>
    <row r="672" spans="1:35">
      <c r="A672" s="1" t="s">
        <v>28</v>
      </c>
      <c r="B672" s="1" t="s">
        <v>78</v>
      </c>
      <c r="C672" s="1" t="s">
        <v>80</v>
      </c>
      <c r="D672" s="10">
        <v>0.1423611111111111</v>
      </c>
      <c r="E672" s="3">
        <f t="shared" si="85"/>
        <v>-170.0095</v>
      </c>
      <c r="F672" s="3">
        <f t="shared" si="86"/>
        <v>8.6500000000000007E-2</v>
      </c>
      <c r="G672" s="1">
        <v>5465</v>
      </c>
      <c r="H672" s="11">
        <v>3451.9330599999998</v>
      </c>
      <c r="I672" s="1">
        <v>0</v>
      </c>
      <c r="J672" s="14">
        <v>1.23872</v>
      </c>
      <c r="K672" s="6">
        <v>0</v>
      </c>
      <c r="L672" s="18">
        <v>34.680403948089797</v>
      </c>
      <c r="M672" s="6">
        <v>0</v>
      </c>
      <c r="N672" s="7">
        <v>27.77232485945251</v>
      </c>
      <c r="O672" s="6">
        <v>0</v>
      </c>
      <c r="P672" s="27">
        <v>3.51</v>
      </c>
      <c r="Q672" s="6">
        <v>0</v>
      </c>
      <c r="R672" s="48">
        <v>191.73277466368503</v>
      </c>
      <c r="S672" s="6">
        <v>0</v>
      </c>
      <c r="T672" s="5">
        <v>37.964454948154113</v>
      </c>
      <c r="U672" s="6">
        <v>0</v>
      </c>
      <c r="V672" s="9">
        <v>0</v>
      </c>
      <c r="W672" s="6">
        <v>0</v>
      </c>
      <c r="X672" s="23">
        <v>144.88179628146167</v>
      </c>
      <c r="Y672" s="6">
        <v>0</v>
      </c>
      <c r="Z672" s="27">
        <v>2.5654832519053246</v>
      </c>
      <c r="AA672" s="6">
        <v>0</v>
      </c>
      <c r="AB672" s="51"/>
      <c r="AC672" s="6"/>
      <c r="AD672" s="34">
        <v>1.4328472424242423E-4</v>
      </c>
      <c r="AE672" s="6">
        <v>0</v>
      </c>
      <c r="AF672" s="32">
        <v>0.16154011161492851</v>
      </c>
      <c r="AG672" s="6">
        <v>0</v>
      </c>
      <c r="AH672" s="9">
        <v>5.346250974713155</v>
      </c>
      <c r="AI672" s="6">
        <v>0</v>
      </c>
    </row>
    <row r="673" spans="1:35">
      <c r="A673" s="1" t="s">
        <v>28</v>
      </c>
      <c r="B673" s="1" t="s">
        <v>78</v>
      </c>
      <c r="C673" s="1" t="s">
        <v>80</v>
      </c>
      <c r="D673" s="10">
        <v>0.1423611111111111</v>
      </c>
      <c r="E673" s="3">
        <f t="shared" si="85"/>
        <v>-170.0095</v>
      </c>
      <c r="F673" s="3">
        <f t="shared" si="86"/>
        <v>8.6500000000000007E-2</v>
      </c>
      <c r="G673" s="1">
        <v>5465</v>
      </c>
      <c r="H673" s="11">
        <v>3697.044484</v>
      </c>
      <c r="I673" s="1">
        <v>0</v>
      </c>
      <c r="J673" s="14">
        <v>1.1688400000000001</v>
      </c>
      <c r="K673" s="6">
        <v>0</v>
      </c>
      <c r="L673" s="18">
        <v>34.688418498577043</v>
      </c>
      <c r="M673" s="6">
        <v>0</v>
      </c>
      <c r="N673" s="7">
        <v>27.783591219045775</v>
      </c>
      <c r="O673" s="6">
        <v>0</v>
      </c>
      <c r="P673" s="27">
        <v>3.64</v>
      </c>
      <c r="Q673" s="6">
        <v>0</v>
      </c>
      <c r="R673" s="48">
        <v>186.54239206027182</v>
      </c>
      <c r="S673" s="6">
        <v>0</v>
      </c>
      <c r="T673" s="5">
        <v>37.533219913777174</v>
      </c>
      <c r="U673" s="6">
        <v>0</v>
      </c>
      <c r="V673" s="9">
        <v>0</v>
      </c>
      <c r="W673" s="6">
        <v>0</v>
      </c>
      <c r="X673" s="23">
        <v>143.32277854239169</v>
      </c>
      <c r="Y673" s="6">
        <v>0</v>
      </c>
      <c r="Z673" s="27">
        <v>2.5360127243628563</v>
      </c>
      <c r="AA673" s="6">
        <v>0</v>
      </c>
      <c r="AB673" s="51"/>
      <c r="AC673" s="6"/>
      <c r="AD673" s="34"/>
      <c r="AE673" s="6"/>
      <c r="AG673" s="6"/>
      <c r="AI673" s="6"/>
    </row>
    <row r="674" spans="1:35">
      <c r="A674" s="1" t="s">
        <v>28</v>
      </c>
      <c r="B674" s="1" t="s">
        <v>78</v>
      </c>
      <c r="C674" s="1" t="s">
        <v>80</v>
      </c>
      <c r="D674" s="10">
        <v>0.1423611111111111</v>
      </c>
      <c r="E674" s="3">
        <f t="shared" si="85"/>
        <v>-170.0095</v>
      </c>
      <c r="F674" s="3">
        <f t="shared" si="86"/>
        <v>8.6500000000000007E-2</v>
      </c>
      <c r="G674" s="1">
        <v>5465</v>
      </c>
      <c r="H674" s="11">
        <v>3941.3929899999998</v>
      </c>
      <c r="I674" s="1">
        <v>0</v>
      </c>
      <c r="J674" s="14">
        <v>1.0662400000000001</v>
      </c>
      <c r="K674" s="6">
        <v>0</v>
      </c>
      <c r="L674" s="18">
        <v>34.694268592911939</v>
      </c>
      <c r="M674" s="6">
        <v>0</v>
      </c>
      <c r="N674" s="7">
        <v>27.795265287014217</v>
      </c>
      <c r="O674" s="6">
        <v>0</v>
      </c>
      <c r="P674" s="27">
        <v>3.87</v>
      </c>
      <c r="Q674" s="6">
        <v>0</v>
      </c>
      <c r="R674" s="48">
        <v>177.19234971491557</v>
      </c>
      <c r="S674" s="6">
        <v>0</v>
      </c>
      <c r="T674" s="5">
        <v>36.921684655923329</v>
      </c>
      <c r="U674" s="6">
        <v>0</v>
      </c>
      <c r="V674" s="9">
        <v>0</v>
      </c>
      <c r="W674" s="6">
        <v>0</v>
      </c>
      <c r="X674" s="23">
        <v>139.53426190048597</v>
      </c>
      <c r="Y674" s="6">
        <v>0</v>
      </c>
      <c r="Z674" s="27">
        <v>2.4864317739218258</v>
      </c>
      <c r="AA674" s="6">
        <v>0</v>
      </c>
      <c r="AB674" s="51"/>
      <c r="AC674" s="6"/>
      <c r="AD674" s="34">
        <v>8.4216934393939403E-4</v>
      </c>
      <c r="AE674" s="6">
        <v>0</v>
      </c>
      <c r="AF674" s="32">
        <v>0.16011335891175449</v>
      </c>
      <c r="AG674" s="6">
        <v>0</v>
      </c>
      <c r="AH674" s="9">
        <v>6.1248849078959378</v>
      </c>
      <c r="AI674" s="6">
        <v>0</v>
      </c>
    </row>
    <row r="675" spans="1:35">
      <c r="A675" s="1" t="s">
        <v>28</v>
      </c>
      <c r="B675" s="1" t="s">
        <v>78</v>
      </c>
      <c r="C675" s="1" t="s">
        <v>80</v>
      </c>
      <c r="D675" s="10">
        <v>0.1423611111111111</v>
      </c>
      <c r="E675" s="3">
        <f t="shared" si="85"/>
        <v>-170.0095</v>
      </c>
      <c r="F675" s="3">
        <f t="shared" si="86"/>
        <v>8.6500000000000007E-2</v>
      </c>
      <c r="G675" s="1">
        <v>5465</v>
      </c>
      <c r="H675" s="11">
        <v>4184.6018100000001</v>
      </c>
      <c r="I675" s="1">
        <v>0</v>
      </c>
      <c r="J675" s="14">
        <v>0.96800799999999998</v>
      </c>
      <c r="K675" s="6">
        <v>0</v>
      </c>
      <c r="L675" s="18">
        <v>34.698347651672385</v>
      </c>
      <c r="M675" s="6">
        <v>0</v>
      </c>
      <c r="N675" s="7">
        <v>27.805092113535238</v>
      </c>
      <c r="O675" s="6">
        <v>0</v>
      </c>
      <c r="P675" s="27">
        <v>4.08</v>
      </c>
      <c r="Q675" s="6">
        <v>0</v>
      </c>
      <c r="R675" s="48">
        <v>168.70369568256217</v>
      </c>
      <c r="S675" s="6">
        <v>0</v>
      </c>
      <c r="T675" s="5">
        <v>36.255066202948647</v>
      </c>
      <c r="U675" s="6">
        <v>0</v>
      </c>
      <c r="V675" s="9">
        <v>0</v>
      </c>
      <c r="W675" s="6">
        <v>0</v>
      </c>
      <c r="X675" s="23">
        <v>135.5493161212265</v>
      </c>
      <c r="Y675" s="6">
        <v>0</v>
      </c>
      <c r="Z675" s="27">
        <v>2.4318171216690239</v>
      </c>
      <c r="AA675" s="6">
        <v>0</v>
      </c>
      <c r="AB675" s="51"/>
      <c r="AC675" s="6"/>
      <c r="AD675" s="34"/>
      <c r="AE675" s="6"/>
      <c r="AG675" s="6"/>
      <c r="AI675" s="6"/>
    </row>
    <row r="676" spans="1:35">
      <c r="A676" s="1" t="s">
        <v>28</v>
      </c>
      <c r="B676" s="1" t="s">
        <v>78</v>
      </c>
      <c r="C676" s="1" t="s">
        <v>80</v>
      </c>
      <c r="D676" s="10">
        <v>0.1423611111111111</v>
      </c>
      <c r="E676" s="3">
        <f t="shared" si="85"/>
        <v>-170.0095</v>
      </c>
      <c r="F676" s="3">
        <f t="shared" si="86"/>
        <v>8.6500000000000007E-2</v>
      </c>
      <c r="G676" s="1">
        <v>5465</v>
      </c>
      <c r="H676" s="11">
        <v>4429.4491269999999</v>
      </c>
      <c r="I676" s="1">
        <v>0</v>
      </c>
      <c r="J676" s="14">
        <v>0.89897800000000005</v>
      </c>
      <c r="K676" s="6">
        <v>0</v>
      </c>
      <c r="L676" s="18">
        <v>34.702462569820376</v>
      </c>
      <c r="M676" s="6">
        <v>0</v>
      </c>
      <c r="N676" s="7">
        <v>27.812927747198728</v>
      </c>
      <c r="O676" s="6">
        <v>0</v>
      </c>
      <c r="P676" s="27">
        <v>4.2699999999999996</v>
      </c>
      <c r="Q676" s="6">
        <v>0</v>
      </c>
      <c r="R676" s="48">
        <v>160.84378909433883</v>
      </c>
      <c r="S676" s="6">
        <v>0</v>
      </c>
      <c r="T676" s="5">
        <v>35.728297861093331</v>
      </c>
      <c r="U676" s="6">
        <v>0</v>
      </c>
      <c r="V676" s="9">
        <v>0</v>
      </c>
      <c r="W676" s="6">
        <v>0</v>
      </c>
      <c r="X676" s="23">
        <v>131.00018486318845</v>
      </c>
      <c r="Y676" s="6">
        <v>0</v>
      </c>
      <c r="Z676" s="27">
        <v>2.3865453984054765</v>
      </c>
      <c r="AA676" s="6">
        <v>0</v>
      </c>
      <c r="AB676" s="51"/>
      <c r="AC676" s="6"/>
      <c r="AD676" s="34">
        <v>2.8825398535353534E-4</v>
      </c>
      <c r="AE676" s="6">
        <v>0</v>
      </c>
      <c r="AF676" s="32">
        <v>0.15002040460411581</v>
      </c>
      <c r="AG676" s="6">
        <v>0</v>
      </c>
      <c r="AH676" s="9">
        <v>6.5315769593000308</v>
      </c>
      <c r="AI676" s="6">
        <v>0</v>
      </c>
    </row>
    <row r="677" spans="1:35">
      <c r="A677" s="1" t="s">
        <v>28</v>
      </c>
      <c r="B677" s="1" t="s">
        <v>78</v>
      </c>
      <c r="C677" s="1" t="s">
        <v>80</v>
      </c>
      <c r="D677" s="10">
        <v>0.1423611111111111</v>
      </c>
      <c r="E677" s="3">
        <f t="shared" si="85"/>
        <v>-170.0095</v>
      </c>
      <c r="F677" s="3">
        <f t="shared" si="86"/>
        <v>8.6500000000000007E-2</v>
      </c>
      <c r="G677" s="1">
        <v>5465</v>
      </c>
      <c r="H677" s="11">
        <v>4672.7563950000003</v>
      </c>
      <c r="I677" s="1">
        <v>0</v>
      </c>
      <c r="J677" s="14">
        <v>0.84780699999999998</v>
      </c>
      <c r="K677" s="6">
        <v>0</v>
      </c>
      <c r="L677" s="18">
        <v>34.703875972864203</v>
      </c>
      <c r="M677" s="6">
        <v>0</v>
      </c>
      <c r="N677" s="7">
        <v>27.817379410716967</v>
      </c>
      <c r="O677" s="6">
        <v>0</v>
      </c>
      <c r="P677" s="27">
        <v>4.37</v>
      </c>
      <c r="Q677" s="6">
        <v>0</v>
      </c>
      <c r="R677" s="48">
        <v>156.8459224859819</v>
      </c>
      <c r="S677" s="6">
        <v>0</v>
      </c>
      <c r="T677" s="5">
        <v>35.341446743773091</v>
      </c>
      <c r="U677" s="6">
        <v>0</v>
      </c>
      <c r="V677" s="9">
        <v>0</v>
      </c>
      <c r="W677" s="6">
        <v>0</v>
      </c>
      <c r="X677" s="23">
        <v>128.35690231850907</v>
      </c>
      <c r="Y677" s="6">
        <v>0</v>
      </c>
      <c r="Z677" s="27">
        <v>2.3562024009347624</v>
      </c>
      <c r="AA677" s="6">
        <v>0</v>
      </c>
      <c r="AB677" s="51"/>
      <c r="AC677" s="6"/>
      <c r="AD677" s="34"/>
      <c r="AE677" s="6"/>
      <c r="AG677" s="6"/>
      <c r="AI677" s="6"/>
    </row>
    <row r="678" spans="1:35">
      <c r="A678" s="1" t="s">
        <v>28</v>
      </c>
      <c r="B678" s="1" t="s">
        <v>78</v>
      </c>
      <c r="C678" s="1" t="s">
        <v>80</v>
      </c>
      <c r="D678" s="10">
        <v>0.1423611111111111</v>
      </c>
      <c r="E678" s="3">
        <f t="shared" si="85"/>
        <v>-170.0095</v>
      </c>
      <c r="F678" s="3">
        <f t="shared" si="86"/>
        <v>8.6500000000000007E-2</v>
      </c>
      <c r="G678" s="1">
        <v>5465</v>
      </c>
      <c r="H678" s="11">
        <v>4914.82708</v>
      </c>
      <c r="I678" s="1">
        <v>0</v>
      </c>
      <c r="J678" s="14">
        <v>0.82984000000000002</v>
      </c>
      <c r="K678" s="6">
        <v>0</v>
      </c>
      <c r="L678" s="18">
        <v>34.705486190150374</v>
      </c>
      <c r="M678" s="6">
        <v>0</v>
      </c>
      <c r="N678" s="7">
        <v>27.819830919892183</v>
      </c>
      <c r="O678" s="6">
        <v>0</v>
      </c>
      <c r="P678" s="27">
        <v>4.4000000000000004</v>
      </c>
      <c r="Q678" s="6">
        <v>0</v>
      </c>
      <c r="R678" s="48">
        <v>155.66799789862483</v>
      </c>
      <c r="S678" s="6">
        <v>0</v>
      </c>
      <c r="T678" s="5">
        <v>35.155640909941539</v>
      </c>
      <c r="U678" s="6">
        <v>0</v>
      </c>
      <c r="V678" s="9">
        <v>0</v>
      </c>
      <c r="W678" s="6">
        <v>0</v>
      </c>
      <c r="X678" s="23">
        <v>128.4888577006688</v>
      </c>
      <c r="Y678" s="6">
        <v>0</v>
      </c>
      <c r="Z678" s="27">
        <v>2.350979889950648</v>
      </c>
      <c r="AA678" s="6">
        <v>0</v>
      </c>
      <c r="AB678" s="51"/>
      <c r="AC678" s="6"/>
      <c r="AD678" s="34">
        <v>1.6369734747474744E-4</v>
      </c>
      <c r="AE678" s="6">
        <v>0</v>
      </c>
      <c r="AF678" s="32">
        <v>0.15045848757271285</v>
      </c>
      <c r="AG678" s="6">
        <v>0</v>
      </c>
      <c r="AH678" s="9">
        <v>5.2884260787669506</v>
      </c>
      <c r="AI678" s="6">
        <v>0</v>
      </c>
    </row>
    <row r="679" spans="1:35">
      <c r="A679" s="1" t="s">
        <v>28</v>
      </c>
      <c r="B679" s="1" t="s">
        <v>78</v>
      </c>
      <c r="C679" s="1" t="s">
        <v>80</v>
      </c>
      <c r="D679" s="10">
        <v>0.1423611111111111</v>
      </c>
      <c r="E679" s="3">
        <f t="shared" si="85"/>
        <v>-170.0095</v>
      </c>
      <c r="F679" s="3">
        <f t="shared" si="86"/>
        <v>8.6500000000000007E-2</v>
      </c>
      <c r="G679" s="1">
        <v>5465</v>
      </c>
      <c r="H679" s="11">
        <v>5450.5764870000003</v>
      </c>
      <c r="I679" s="1">
        <v>0</v>
      </c>
      <c r="J679" s="14">
        <v>0.82417799999999997</v>
      </c>
      <c r="K679" s="6">
        <v>0</v>
      </c>
      <c r="L679" s="18">
        <v>34.705915583456999</v>
      </c>
      <c r="M679" s="6">
        <v>0</v>
      </c>
      <c r="N679" s="7">
        <v>27.820539814592394</v>
      </c>
      <c r="O679" s="6">
        <v>0</v>
      </c>
      <c r="P679" s="27">
        <v>4.4400000000000004</v>
      </c>
      <c r="Q679" s="6">
        <v>0</v>
      </c>
      <c r="R679" s="48">
        <v>153.93334753399</v>
      </c>
      <c r="S679" s="6">
        <v>0</v>
      </c>
      <c r="T679" s="5">
        <v>35.160888046470852</v>
      </c>
      <c r="U679" s="6">
        <v>0</v>
      </c>
      <c r="V679" s="9">
        <v>0</v>
      </c>
      <c r="W679" s="6">
        <v>0</v>
      </c>
      <c r="X679" s="23">
        <v>127.47974728455162</v>
      </c>
      <c r="Y679" s="6">
        <v>0</v>
      </c>
      <c r="Z679" s="27">
        <v>2.3457566683618634</v>
      </c>
      <c r="AA679" s="6">
        <v>0</v>
      </c>
      <c r="AB679" s="51"/>
      <c r="AC679" s="6"/>
      <c r="AD679" s="34"/>
      <c r="AE679" s="6"/>
      <c r="AG679" s="6"/>
      <c r="AI679" s="6"/>
    </row>
    <row r="680" spans="1:35">
      <c r="A680" s="1" t="s">
        <v>28</v>
      </c>
      <c r="B680" s="1" t="s">
        <v>78</v>
      </c>
      <c r="C680" s="1" t="s">
        <v>80</v>
      </c>
      <c r="D680" s="10">
        <v>0.1423611111111111</v>
      </c>
      <c r="E680" s="3">
        <f t="shared" si="85"/>
        <v>-170.0095</v>
      </c>
      <c r="F680" s="3">
        <f t="shared" si="86"/>
        <v>8.6500000000000007E-2</v>
      </c>
      <c r="G680" s="1">
        <v>5465</v>
      </c>
      <c r="H680" s="11">
        <v>5499.2827040000002</v>
      </c>
      <c r="I680" s="1">
        <v>0</v>
      </c>
      <c r="J680" s="14">
        <v>0.82451600000000003</v>
      </c>
      <c r="K680" s="6">
        <v>0</v>
      </c>
      <c r="L680" s="18">
        <v>34.704573732212232</v>
      </c>
      <c r="M680" s="6">
        <v>0</v>
      </c>
      <c r="N680" s="7">
        <v>27.819438142302488</v>
      </c>
      <c r="O680" s="6">
        <v>0</v>
      </c>
      <c r="P680" s="27">
        <v>4.42</v>
      </c>
      <c r="Q680" s="6">
        <v>0</v>
      </c>
      <c r="R680" s="48">
        <v>154.82630340159423</v>
      </c>
      <c r="S680" s="6">
        <v>0</v>
      </c>
      <c r="T680" s="5">
        <v>35.266725182088507</v>
      </c>
      <c r="U680" s="6">
        <v>0</v>
      </c>
      <c r="V680" s="9">
        <v>0</v>
      </c>
      <c r="W680" s="6">
        <v>0</v>
      </c>
      <c r="X680" s="23">
        <v>127.76025966141927</v>
      </c>
      <c r="Y680" s="6">
        <v>0</v>
      </c>
      <c r="Z680" s="27">
        <v>2.3355096109711884</v>
      </c>
      <c r="AA680" s="6">
        <v>0</v>
      </c>
      <c r="AB680" s="51"/>
      <c r="AC680" s="6"/>
      <c r="AD680" s="34">
        <v>7.1345090909090926E-5</v>
      </c>
      <c r="AE680" s="6">
        <v>0</v>
      </c>
      <c r="AF680" s="32">
        <v>0.14933685880486516</v>
      </c>
      <c r="AG680" s="6">
        <v>0</v>
      </c>
      <c r="AH680" s="9">
        <v>5.9996038360659076</v>
      </c>
      <c r="AI680" s="6">
        <v>0</v>
      </c>
    </row>
    <row r="681" spans="1:35">
      <c r="A681" s="1" t="s">
        <v>28</v>
      </c>
      <c r="B681" s="1" t="s">
        <v>81</v>
      </c>
      <c r="C681" s="1" t="s">
        <v>82</v>
      </c>
      <c r="D681" s="10">
        <v>0.55486111111111114</v>
      </c>
      <c r="E681" s="3">
        <f>-(169+59.83/60)</f>
        <v>-169.99716666666666</v>
      </c>
      <c r="F681" s="3">
        <f>5+5.56/60</f>
        <v>5.0926666666666662</v>
      </c>
      <c r="G681" s="1">
        <v>5616</v>
      </c>
      <c r="H681" s="11">
        <v>0</v>
      </c>
      <c r="I681" s="1">
        <v>0</v>
      </c>
      <c r="J681" s="9">
        <v>28.7</v>
      </c>
      <c r="K681" s="6">
        <v>0</v>
      </c>
      <c r="L681" s="18">
        <v>34.709404435763169</v>
      </c>
      <c r="M681" s="6">
        <v>0</v>
      </c>
      <c r="N681" s="7">
        <v>21.948030158928077</v>
      </c>
      <c r="O681" s="6">
        <v>0</v>
      </c>
      <c r="P681" s="28">
        <v>4.43</v>
      </c>
      <c r="Q681" s="6">
        <v>0</v>
      </c>
      <c r="R681" s="48">
        <v>0.97611576907675612</v>
      </c>
      <c r="S681" s="6">
        <v>0</v>
      </c>
      <c r="T681" s="5">
        <v>0.27</v>
      </c>
      <c r="U681" s="6">
        <v>0</v>
      </c>
      <c r="V681" s="9">
        <v>0.09</v>
      </c>
      <c r="W681" s="6">
        <v>0</v>
      </c>
      <c r="X681" s="23">
        <v>0</v>
      </c>
      <c r="Y681" s="6">
        <v>0</v>
      </c>
      <c r="Z681" s="28">
        <v>0.19</v>
      </c>
      <c r="AA681" s="6">
        <v>0</v>
      </c>
      <c r="AB681" s="51">
        <v>0.23</v>
      </c>
      <c r="AC681" s="6">
        <v>0</v>
      </c>
      <c r="AD681" s="34">
        <v>0.57445330102134384</v>
      </c>
      <c r="AE681" s="6">
        <v>0</v>
      </c>
      <c r="AF681" s="32">
        <v>6.0358439951823231</v>
      </c>
      <c r="AG681" s="6">
        <v>0</v>
      </c>
      <c r="AH681" s="9">
        <v>97.449871350816437</v>
      </c>
      <c r="AI681" s="6">
        <v>0</v>
      </c>
    </row>
    <row r="682" spans="1:35">
      <c r="A682" s="1" t="s">
        <v>28</v>
      </c>
      <c r="B682" s="1" t="s">
        <v>81</v>
      </c>
      <c r="C682" s="1" t="s">
        <v>82</v>
      </c>
      <c r="D682" s="10">
        <v>0.55486111111111114</v>
      </c>
      <c r="E682" s="3">
        <f t="shared" ref="E682:E696" si="87">-(169+59.83/60)</f>
        <v>-169.99716666666666</v>
      </c>
      <c r="F682" s="3">
        <f t="shared" ref="F682:F696" si="88">5+5.56/60</f>
        <v>5.0926666666666662</v>
      </c>
      <c r="G682" s="1">
        <v>5616</v>
      </c>
      <c r="H682" s="11">
        <v>10.05677936</v>
      </c>
      <c r="I682" s="1">
        <v>0</v>
      </c>
      <c r="J682" s="14">
        <v>28.746400000000001</v>
      </c>
      <c r="K682" s="6">
        <v>0</v>
      </c>
      <c r="L682" s="18">
        <v>34.72438030433252</v>
      </c>
      <c r="M682" s="6">
        <v>0</v>
      </c>
      <c r="N682" s="7">
        <v>21.94388446200503</v>
      </c>
      <c r="O682" s="6">
        <v>0</v>
      </c>
      <c r="P682" s="28">
        <v>4.38</v>
      </c>
      <c r="Q682" s="6">
        <v>0</v>
      </c>
      <c r="R682" s="48">
        <v>3.0426049898367751</v>
      </c>
      <c r="S682" s="6">
        <v>0</v>
      </c>
      <c r="T682" s="5">
        <v>0.26</v>
      </c>
      <c r="U682" s="6">
        <v>0</v>
      </c>
      <c r="V682" s="9">
        <v>0.1</v>
      </c>
      <c r="W682" s="6">
        <v>0</v>
      </c>
      <c r="X682" s="23">
        <v>0</v>
      </c>
      <c r="Y682" s="6">
        <v>0</v>
      </c>
      <c r="Z682" s="28">
        <v>0.19</v>
      </c>
      <c r="AA682" s="6">
        <v>0</v>
      </c>
      <c r="AB682" s="51">
        <v>0.24</v>
      </c>
      <c r="AC682" s="6">
        <v>0</v>
      </c>
      <c r="AD682" s="34">
        <v>0.56305421667035571</v>
      </c>
      <c r="AE682" s="6">
        <v>0</v>
      </c>
      <c r="AF682" s="32">
        <v>5.9176108880778004</v>
      </c>
      <c r="AG682" s="6">
        <v>0</v>
      </c>
      <c r="AH682" s="9">
        <v>97.049915502607249</v>
      </c>
      <c r="AI682" s="6">
        <v>0</v>
      </c>
    </row>
    <row r="683" spans="1:35">
      <c r="A683" s="1" t="s">
        <v>28</v>
      </c>
      <c r="B683" s="1" t="s">
        <v>81</v>
      </c>
      <c r="C683" s="1" t="s">
        <v>82</v>
      </c>
      <c r="D683" s="10">
        <v>0.55486111111111114</v>
      </c>
      <c r="E683" s="3">
        <f t="shared" si="87"/>
        <v>-169.99716666666666</v>
      </c>
      <c r="F683" s="3">
        <f t="shared" si="88"/>
        <v>5.0926666666666662</v>
      </c>
      <c r="G683" s="1">
        <v>5616</v>
      </c>
      <c r="H683" s="11">
        <v>20.029538460000001</v>
      </c>
      <c r="I683" s="1">
        <v>0</v>
      </c>
      <c r="J683" s="14">
        <v>28.774100000000001</v>
      </c>
      <c r="K683" s="6">
        <v>0</v>
      </c>
      <c r="L683" s="18">
        <v>34.759829124900946</v>
      </c>
      <c r="M683" s="6">
        <v>0</v>
      </c>
      <c r="N683" s="7">
        <v>21.961309340439129</v>
      </c>
      <c r="O683" s="6">
        <v>0</v>
      </c>
      <c r="P683" s="28">
        <v>4.41</v>
      </c>
      <c r="Q683" s="6">
        <v>0</v>
      </c>
      <c r="R683" s="48">
        <v>1.5753908049200902</v>
      </c>
      <c r="S683" s="6">
        <v>0</v>
      </c>
      <c r="T683" s="5">
        <v>0.3</v>
      </c>
      <c r="U683" s="6">
        <v>0</v>
      </c>
      <c r="V683" s="9">
        <v>0.1</v>
      </c>
      <c r="W683" s="6">
        <v>0</v>
      </c>
      <c r="X683" s="23">
        <v>0</v>
      </c>
      <c r="Y683" s="6">
        <v>0</v>
      </c>
      <c r="Z683" s="28">
        <v>0.18</v>
      </c>
      <c r="AA683" s="6">
        <v>0</v>
      </c>
      <c r="AB683" s="51">
        <v>0.22</v>
      </c>
      <c r="AC683" s="6">
        <v>0</v>
      </c>
      <c r="AD683" s="34">
        <v>0.56707311666086968</v>
      </c>
      <c r="AE683" s="6">
        <v>0</v>
      </c>
      <c r="AF683" s="32">
        <v>6.0840024641959616</v>
      </c>
      <c r="AG683" s="6">
        <v>0</v>
      </c>
      <c r="AH683" s="9">
        <v>103.41391885205346</v>
      </c>
      <c r="AI683" s="6">
        <v>0</v>
      </c>
    </row>
    <row r="684" spans="1:35">
      <c r="A684" s="1" t="s">
        <v>28</v>
      </c>
      <c r="B684" s="1" t="s">
        <v>81</v>
      </c>
      <c r="C684" s="1" t="s">
        <v>82</v>
      </c>
      <c r="D684" s="10">
        <v>0.55486111111111114</v>
      </c>
      <c r="E684" s="3">
        <f t="shared" si="87"/>
        <v>-169.99716666666666</v>
      </c>
      <c r="F684" s="3">
        <f t="shared" si="88"/>
        <v>5.0926666666666662</v>
      </c>
      <c r="G684" s="1">
        <v>5616</v>
      </c>
      <c r="H684" s="11">
        <v>30.916584520000001</v>
      </c>
      <c r="I684" s="1">
        <v>0</v>
      </c>
      <c r="J684" s="14">
        <v>28.790800000000001</v>
      </c>
      <c r="K684" s="6">
        <v>0</v>
      </c>
      <c r="L684" s="18">
        <v>34.775792837642157</v>
      </c>
      <c r="M684" s="6">
        <v>0</v>
      </c>
      <c r="N684" s="7">
        <v>21.967749634456027</v>
      </c>
      <c r="O684" s="6">
        <v>0</v>
      </c>
      <c r="P684" s="28">
        <v>4.3899999999999997</v>
      </c>
      <c r="Q684" s="6">
        <v>0</v>
      </c>
      <c r="R684" s="48">
        <v>2.3971299306103617</v>
      </c>
      <c r="S684" s="6">
        <v>0</v>
      </c>
      <c r="T684" s="5">
        <v>0.37</v>
      </c>
      <c r="U684" s="6">
        <v>0</v>
      </c>
      <c r="V684" s="9">
        <v>0.05</v>
      </c>
      <c r="W684" s="6">
        <v>0</v>
      </c>
      <c r="X684" s="23">
        <v>0</v>
      </c>
      <c r="Y684" s="6">
        <v>0</v>
      </c>
      <c r="Z684" s="28">
        <v>0.18</v>
      </c>
      <c r="AA684" s="6">
        <v>0</v>
      </c>
      <c r="AB684" s="51">
        <v>0.22</v>
      </c>
      <c r="AC684" s="6">
        <v>0</v>
      </c>
      <c r="AD684" s="34">
        <v>0.54399577151620548</v>
      </c>
      <c r="AE684" s="6">
        <v>0</v>
      </c>
      <c r="AF684" s="32">
        <v>5.9874159475024129</v>
      </c>
      <c r="AG684" s="6">
        <v>0</v>
      </c>
      <c r="AH684" s="9">
        <v>93.920849160735358</v>
      </c>
      <c r="AI684" s="6">
        <v>0</v>
      </c>
    </row>
    <row r="685" spans="1:35">
      <c r="A685" s="1" t="s">
        <v>28</v>
      </c>
      <c r="B685" s="1" t="s">
        <v>81</v>
      </c>
      <c r="C685" s="1" t="s">
        <v>82</v>
      </c>
      <c r="D685" s="10">
        <v>0.55486111111111114</v>
      </c>
      <c r="E685" s="3">
        <f t="shared" si="87"/>
        <v>-169.99716666666666</v>
      </c>
      <c r="F685" s="3">
        <f t="shared" si="88"/>
        <v>5.0926666666666662</v>
      </c>
      <c r="G685" s="1">
        <v>5616</v>
      </c>
      <c r="H685" s="11">
        <v>49.539262630000003</v>
      </c>
      <c r="I685" s="1">
        <v>0</v>
      </c>
      <c r="J685" s="14">
        <v>28.7987</v>
      </c>
      <c r="K685" s="6">
        <v>0</v>
      </c>
      <c r="L685" s="18">
        <v>34.804752450966767</v>
      </c>
      <c r="M685" s="6">
        <v>0</v>
      </c>
      <c r="N685" s="7">
        <v>21.986872690301425</v>
      </c>
      <c r="O685" s="6">
        <v>0</v>
      </c>
      <c r="P685" s="28">
        <v>4.37</v>
      </c>
      <c r="Q685" s="6">
        <v>0</v>
      </c>
      <c r="R685" s="48">
        <v>3.2328344981920338</v>
      </c>
      <c r="S685" s="6">
        <v>0</v>
      </c>
      <c r="T685" s="5">
        <v>0.32</v>
      </c>
      <c r="U685" s="6">
        <v>0</v>
      </c>
      <c r="V685" s="9">
        <v>0.1</v>
      </c>
      <c r="W685" s="6">
        <v>0</v>
      </c>
      <c r="X685" s="23">
        <v>0</v>
      </c>
      <c r="Y685" s="6">
        <v>0</v>
      </c>
      <c r="Z685" s="28">
        <v>0.17</v>
      </c>
      <c r="AA685" s="6">
        <v>0</v>
      </c>
      <c r="AB685" s="51">
        <v>0.23</v>
      </c>
      <c r="AC685" s="6">
        <v>0</v>
      </c>
      <c r="AD685" s="34">
        <v>0.56586211129169961</v>
      </c>
      <c r="AE685" s="6">
        <v>0</v>
      </c>
      <c r="AF685" s="32">
        <v>5.8360730502102074</v>
      </c>
      <c r="AG685" s="6">
        <v>0</v>
      </c>
      <c r="AH685" s="9">
        <v>97.320473870513439</v>
      </c>
      <c r="AI685" s="6">
        <v>0</v>
      </c>
    </row>
    <row r="686" spans="1:35">
      <c r="A686" s="1" t="s">
        <v>28</v>
      </c>
      <c r="B686" s="1" t="s">
        <v>81</v>
      </c>
      <c r="C686" s="1" t="s">
        <v>82</v>
      </c>
      <c r="D686" s="10">
        <v>0.55486111111111114</v>
      </c>
      <c r="E686" s="3">
        <f t="shared" si="87"/>
        <v>-169.99716666666666</v>
      </c>
      <c r="F686" s="3">
        <f t="shared" si="88"/>
        <v>5.0926666666666662</v>
      </c>
      <c r="G686" s="1">
        <v>5616</v>
      </c>
      <c r="H686" s="11">
        <v>75.367600400000001</v>
      </c>
      <c r="I686" s="1">
        <v>0</v>
      </c>
      <c r="J686" s="14">
        <v>28.7896</v>
      </c>
      <c r="K686" s="6">
        <v>0</v>
      </c>
      <c r="L686" s="18">
        <v>34.819734937460304</v>
      </c>
      <c r="M686" s="6">
        <v>0</v>
      </c>
      <c r="N686" s="7">
        <v>22.001149460344777</v>
      </c>
      <c r="O686" s="6">
        <v>0</v>
      </c>
      <c r="P686" s="28">
        <v>4.28</v>
      </c>
      <c r="Q686" s="6">
        <v>0</v>
      </c>
      <c r="R686" s="48">
        <v>7.2633958650708621</v>
      </c>
      <c r="S686" s="6">
        <v>0</v>
      </c>
      <c r="T686" s="5">
        <v>0.31</v>
      </c>
      <c r="U686" s="6">
        <v>0</v>
      </c>
      <c r="V686" s="9">
        <v>0.13</v>
      </c>
      <c r="W686" s="6">
        <v>0</v>
      </c>
      <c r="X686" s="23">
        <v>0</v>
      </c>
      <c r="Y686" s="6">
        <v>0</v>
      </c>
      <c r="Z686" s="28">
        <v>0.2</v>
      </c>
      <c r="AA686" s="6">
        <v>0</v>
      </c>
      <c r="AB686" s="51">
        <v>0.21</v>
      </c>
      <c r="AC686" s="6">
        <v>0</v>
      </c>
      <c r="AD686" s="34">
        <v>0.38494212780395265</v>
      </c>
      <c r="AE686" s="6">
        <v>0</v>
      </c>
      <c r="AF686" s="32">
        <v>5.3747650543162324</v>
      </c>
      <c r="AG686" s="6">
        <v>0</v>
      </c>
      <c r="AH686" s="9">
        <v>95.226587371065349</v>
      </c>
      <c r="AI686" s="6">
        <v>0</v>
      </c>
    </row>
    <row r="687" spans="1:35">
      <c r="A687" s="1" t="s">
        <v>28</v>
      </c>
      <c r="B687" s="1" t="s">
        <v>81</v>
      </c>
      <c r="C687" s="1" t="s">
        <v>82</v>
      </c>
      <c r="D687" s="10">
        <v>0.55486111111111114</v>
      </c>
      <c r="E687" s="3">
        <f t="shared" si="87"/>
        <v>-169.99716666666666</v>
      </c>
      <c r="F687" s="3">
        <f t="shared" si="88"/>
        <v>5.0926666666666662</v>
      </c>
      <c r="G687" s="1">
        <v>5616</v>
      </c>
      <c r="H687" s="11">
        <v>98.788249440000001</v>
      </c>
      <c r="I687" s="1">
        <v>0</v>
      </c>
      <c r="J687" s="14">
        <v>27.178100000000001</v>
      </c>
      <c r="K687" s="6">
        <v>0</v>
      </c>
      <c r="L687" s="18">
        <v>34.76507268058743</v>
      </c>
      <c r="M687" s="6">
        <v>0</v>
      </c>
      <c r="N687" s="7">
        <v>22.485962174981069</v>
      </c>
      <c r="O687" s="6">
        <v>0</v>
      </c>
      <c r="P687" s="27">
        <v>3.49</v>
      </c>
      <c r="Q687" s="6">
        <v>0</v>
      </c>
      <c r="R687" s="48">
        <v>47.889035227446925</v>
      </c>
      <c r="S687" s="6">
        <v>0</v>
      </c>
      <c r="T687" s="5">
        <v>4.318908665107239</v>
      </c>
      <c r="U687" s="6">
        <v>0</v>
      </c>
      <c r="V687" s="9">
        <v>0.45</v>
      </c>
      <c r="W687" s="6">
        <v>0</v>
      </c>
      <c r="X687" s="23">
        <v>1.9094579898868194</v>
      </c>
      <c r="Y687" s="6">
        <v>0</v>
      </c>
      <c r="Z687" s="27">
        <v>0.41285248808184533</v>
      </c>
      <c r="AA687" s="6">
        <v>0</v>
      </c>
      <c r="AB687" s="30">
        <v>8.3105999999999999E-2</v>
      </c>
      <c r="AC687" s="6">
        <v>0</v>
      </c>
      <c r="AD687" s="34">
        <v>0.16389642440474309</v>
      </c>
      <c r="AE687" s="6">
        <v>0</v>
      </c>
      <c r="AF687" s="32">
        <v>3.8215442153302659</v>
      </c>
      <c r="AG687" s="6">
        <v>0</v>
      </c>
      <c r="AH687" s="9">
        <v>91.991650363491047</v>
      </c>
      <c r="AI687" s="6">
        <v>0</v>
      </c>
    </row>
    <row r="688" spans="1:35">
      <c r="A688" s="1" t="s">
        <v>28</v>
      </c>
      <c r="B688" s="1" t="s">
        <v>81</v>
      </c>
      <c r="C688" s="1" t="s">
        <v>82</v>
      </c>
      <c r="D688" s="10">
        <v>0.55486111111111114</v>
      </c>
      <c r="E688" s="3">
        <f t="shared" si="87"/>
        <v>-169.99716666666666</v>
      </c>
      <c r="F688" s="3">
        <f t="shared" si="88"/>
        <v>5.0926666666666662</v>
      </c>
      <c r="G688" s="1">
        <v>5616</v>
      </c>
      <c r="H688" s="11">
        <v>123.5757801</v>
      </c>
      <c r="I688" s="1">
        <v>0</v>
      </c>
      <c r="J688" s="14"/>
      <c r="K688" s="6">
        <v>0</v>
      </c>
      <c r="L688" s="17"/>
      <c r="M688" s="6">
        <v>0</v>
      </c>
      <c r="N688" s="7"/>
      <c r="O688" s="6">
        <v>0</v>
      </c>
      <c r="P688" s="21"/>
      <c r="Q688" s="6">
        <v>0</v>
      </c>
      <c r="R688" s="48"/>
      <c r="S688" s="6">
        <v>0</v>
      </c>
      <c r="T688" s="5"/>
      <c r="U688" s="6">
        <v>0</v>
      </c>
      <c r="V688" s="9">
        <v>0.06</v>
      </c>
      <c r="W688" s="6">
        <v>0</v>
      </c>
      <c r="X688" s="25"/>
      <c r="Y688" s="6">
        <v>0</v>
      </c>
      <c r="Z688" s="21"/>
      <c r="AA688" s="6">
        <v>0</v>
      </c>
      <c r="AB688" s="30"/>
      <c r="AC688" s="6">
        <v>0</v>
      </c>
      <c r="AD688" s="34">
        <v>7.3247213071936768E-2</v>
      </c>
      <c r="AE688" s="6">
        <v>0</v>
      </c>
      <c r="AF688" s="32">
        <v>2.5797356971532754</v>
      </c>
      <c r="AG688" s="6">
        <v>0</v>
      </c>
      <c r="AH688" s="9">
        <v>67.594343622730563</v>
      </c>
      <c r="AI688" s="6">
        <v>0</v>
      </c>
    </row>
    <row r="689" spans="1:35">
      <c r="A689" s="1" t="s">
        <v>28</v>
      </c>
      <c r="B689" s="1" t="s">
        <v>81</v>
      </c>
      <c r="C689" s="1" t="s">
        <v>82</v>
      </c>
      <c r="D689" s="10">
        <v>0.55486111111111114</v>
      </c>
      <c r="E689" s="3">
        <f t="shared" si="87"/>
        <v>-169.99716666666666</v>
      </c>
      <c r="F689" s="3">
        <f t="shared" si="88"/>
        <v>5.0926666666666662</v>
      </c>
      <c r="G689" s="1">
        <v>5616</v>
      </c>
      <c r="H689" s="11">
        <v>149.2815215</v>
      </c>
      <c r="I689" s="1">
        <v>0</v>
      </c>
      <c r="J689" s="14">
        <v>20.921299999999999</v>
      </c>
      <c r="K689" s="6">
        <v>0</v>
      </c>
      <c r="L689" s="17">
        <v>34.89</v>
      </c>
      <c r="M689" s="6">
        <v>0</v>
      </c>
      <c r="N689" s="7">
        <v>24.432898407153516</v>
      </c>
      <c r="O689" s="6">
        <v>0</v>
      </c>
      <c r="P689" s="21">
        <v>3.11</v>
      </c>
      <c r="Q689" s="6">
        <v>0</v>
      </c>
      <c r="R689" s="48">
        <v>88.049389869028602</v>
      </c>
      <c r="S689" s="6">
        <v>0</v>
      </c>
      <c r="T689" s="5">
        <v>9.41</v>
      </c>
      <c r="U689" s="6">
        <v>0</v>
      </c>
      <c r="V689" s="9">
        <v>0</v>
      </c>
      <c r="W689" s="6">
        <v>0</v>
      </c>
      <c r="X689" s="25">
        <v>5.4</v>
      </c>
      <c r="Y689" s="6">
        <v>0</v>
      </c>
      <c r="Z689" s="21">
        <v>0.7</v>
      </c>
      <c r="AA689" s="6">
        <v>0</v>
      </c>
      <c r="AB689" s="30">
        <v>0.03</v>
      </c>
      <c r="AC689" s="6">
        <v>0</v>
      </c>
      <c r="AD689" s="34">
        <v>4.1504231146245053E-2</v>
      </c>
      <c r="AE689" s="6">
        <v>0</v>
      </c>
      <c r="AF689" s="32">
        <v>2.0130163784118023</v>
      </c>
      <c r="AG689" s="6">
        <v>0</v>
      </c>
      <c r="AH689" s="9">
        <v>50.490349408137625</v>
      </c>
      <c r="AI689" s="6">
        <v>0</v>
      </c>
    </row>
    <row r="690" spans="1:35">
      <c r="A690" s="1" t="s">
        <v>28</v>
      </c>
      <c r="B690" s="1" t="s">
        <v>81</v>
      </c>
      <c r="C690" s="1" t="s">
        <v>82</v>
      </c>
      <c r="D690" s="10">
        <v>0.55486111111111114</v>
      </c>
      <c r="E690" s="3">
        <f t="shared" si="87"/>
        <v>-169.99716666666666</v>
      </c>
      <c r="F690" s="3">
        <f t="shared" si="88"/>
        <v>5.0926666666666662</v>
      </c>
      <c r="G690" s="1">
        <v>5616</v>
      </c>
      <c r="H690" s="11">
        <v>197.43362020000001</v>
      </c>
      <c r="I690" s="1">
        <v>0</v>
      </c>
      <c r="J690" s="14"/>
      <c r="K690" s="6">
        <v>0</v>
      </c>
      <c r="L690" s="17"/>
      <c r="M690" s="6">
        <v>0</v>
      </c>
      <c r="N690" s="7"/>
      <c r="O690" s="6">
        <v>0</v>
      </c>
      <c r="P690" s="21">
        <v>1.79</v>
      </c>
      <c r="Q690" s="6">
        <v>0</v>
      </c>
      <c r="R690" s="48"/>
      <c r="S690" s="6">
        <v>0</v>
      </c>
      <c r="T690" s="5">
        <v>24.04</v>
      </c>
      <c r="U690" s="6">
        <v>0</v>
      </c>
      <c r="V690" s="9">
        <v>0</v>
      </c>
      <c r="W690" s="6">
        <v>0</v>
      </c>
      <c r="X690" s="25">
        <v>18.5</v>
      </c>
      <c r="Y690" s="6">
        <v>0</v>
      </c>
      <c r="Z690" s="21">
        <v>1.71</v>
      </c>
      <c r="AA690" s="6">
        <v>0</v>
      </c>
      <c r="AB690" s="30">
        <v>0.01</v>
      </c>
      <c r="AC690" s="6">
        <v>0</v>
      </c>
      <c r="AD690" s="34">
        <v>2.3760351446563198E-3</v>
      </c>
      <c r="AE690" s="6">
        <v>0</v>
      </c>
      <c r="AF690" s="32">
        <v>1.5285782028734924</v>
      </c>
      <c r="AG690" s="6">
        <v>0</v>
      </c>
      <c r="AH690" s="9">
        <v>37.242928516312986</v>
      </c>
      <c r="AI690" s="6">
        <v>0</v>
      </c>
    </row>
    <row r="691" spans="1:35">
      <c r="A691" s="1" t="s">
        <v>28</v>
      </c>
      <c r="B691" s="1" t="s">
        <v>81</v>
      </c>
      <c r="C691" s="1" t="s">
        <v>82</v>
      </c>
      <c r="D691" s="10">
        <v>0.55486111111111114</v>
      </c>
      <c r="E691" s="3">
        <f t="shared" si="87"/>
        <v>-169.99716666666666</v>
      </c>
      <c r="F691" s="3">
        <f t="shared" si="88"/>
        <v>5.0926666666666662</v>
      </c>
      <c r="G691" s="1">
        <v>5616</v>
      </c>
      <c r="H691" s="11">
        <v>238.15751829999999</v>
      </c>
      <c r="I691" s="1">
        <v>0</v>
      </c>
      <c r="J691" s="14">
        <v>11.116300000000001</v>
      </c>
      <c r="K691" s="6"/>
      <c r="L691" s="18">
        <v>34.650709773036525</v>
      </c>
      <c r="M691" s="6"/>
      <c r="N691" s="7">
        <v>26.482903862166268</v>
      </c>
      <c r="O691" s="6"/>
      <c r="P691" s="27">
        <v>1.49</v>
      </c>
      <c r="Q691" s="6">
        <v>0</v>
      </c>
      <c r="R691" s="48">
        <v>209.39822647469757</v>
      </c>
      <c r="S691" s="6">
        <v>0</v>
      </c>
      <c r="T691" s="5">
        <v>33.695216174187749</v>
      </c>
      <c r="U691" s="6"/>
      <c r="W691" s="6"/>
      <c r="X691" s="23">
        <v>32.783758504415118</v>
      </c>
      <c r="Y691" s="6"/>
      <c r="Z691" s="27">
        <v>2.2905327711363279</v>
      </c>
      <c r="AA691" s="6"/>
      <c r="AB691" s="30"/>
      <c r="AC691" s="6"/>
      <c r="AD691" s="34">
        <v>2.1016523657649672E-3</v>
      </c>
      <c r="AE691" s="6"/>
      <c r="AF691" s="31">
        <v>1.1205278190665644</v>
      </c>
      <c r="AG691" s="6">
        <v>0</v>
      </c>
      <c r="AH691" s="9">
        <v>20.526930397314228</v>
      </c>
      <c r="AI691" s="6">
        <v>0</v>
      </c>
    </row>
    <row r="692" spans="1:35">
      <c r="A692" s="1" t="s">
        <v>28</v>
      </c>
      <c r="B692" s="1" t="s">
        <v>81</v>
      </c>
      <c r="C692" s="1" t="s">
        <v>82</v>
      </c>
      <c r="D692" s="10">
        <v>0.55486111111111114</v>
      </c>
      <c r="E692" s="3">
        <f t="shared" si="87"/>
        <v>-169.99716666666666</v>
      </c>
      <c r="F692" s="3">
        <f t="shared" si="88"/>
        <v>5.0926666666666662</v>
      </c>
      <c r="G692" s="1">
        <v>5616</v>
      </c>
      <c r="H692" s="11">
        <v>299.26600489999998</v>
      </c>
      <c r="I692" s="1">
        <v>0</v>
      </c>
      <c r="J692" s="14">
        <v>9.6377600000000001</v>
      </c>
      <c r="K692" s="6">
        <v>0</v>
      </c>
      <c r="L692" s="18">
        <v>34.597914332021979</v>
      </c>
      <c r="M692" s="6">
        <v>0</v>
      </c>
      <c r="N692" s="7">
        <v>26.699429249944842</v>
      </c>
      <c r="O692" s="6">
        <v>0</v>
      </c>
      <c r="P692" s="27">
        <v>1.26</v>
      </c>
      <c r="Q692" s="6">
        <v>0</v>
      </c>
      <c r="R692" s="48">
        <v>228.81734824687157</v>
      </c>
      <c r="S692" s="6">
        <v>0</v>
      </c>
      <c r="T692" s="5">
        <v>35.646874617319497</v>
      </c>
      <c r="U692" s="6">
        <v>0</v>
      </c>
      <c r="V692" s="9">
        <v>0</v>
      </c>
      <c r="W692" s="6">
        <v>0</v>
      </c>
      <c r="X692" s="23">
        <v>35.288707299881615</v>
      </c>
      <c r="Y692" s="6">
        <v>0</v>
      </c>
      <c r="Z692" s="27">
        <v>2.4110022353573721</v>
      </c>
      <c r="AA692" s="6">
        <v>0</v>
      </c>
      <c r="AB692" s="30"/>
      <c r="AC692" s="6"/>
      <c r="AD692" s="34">
        <v>1.3868093573392464E-3</v>
      </c>
      <c r="AE692" s="6">
        <v>0</v>
      </c>
      <c r="AF692" s="32">
        <v>1.1938585755464808</v>
      </c>
      <c r="AG692" s="6">
        <v>0</v>
      </c>
      <c r="AH692" s="9">
        <v>18.086166036638559</v>
      </c>
      <c r="AI692" s="6">
        <v>0</v>
      </c>
    </row>
    <row r="693" spans="1:35">
      <c r="A693" s="1" t="s">
        <v>28</v>
      </c>
      <c r="B693" s="1" t="s">
        <v>81</v>
      </c>
      <c r="C693" s="1" t="s">
        <v>82</v>
      </c>
      <c r="D693" s="10">
        <v>0.55486111111111114</v>
      </c>
      <c r="E693" s="3">
        <f t="shared" si="87"/>
        <v>-169.99716666666666</v>
      </c>
      <c r="F693" s="3">
        <f t="shared" si="88"/>
        <v>5.0926666666666662</v>
      </c>
      <c r="G693" s="1">
        <v>5616</v>
      </c>
      <c r="H693" s="11">
        <v>397.93353669999999</v>
      </c>
      <c r="I693" s="1">
        <v>0</v>
      </c>
      <c r="J693" s="14">
        <v>8.8335600000000003</v>
      </c>
      <c r="K693" s="6">
        <v>0</v>
      </c>
      <c r="L693" s="17"/>
      <c r="M693" s="6">
        <v>0</v>
      </c>
      <c r="N693" s="7"/>
      <c r="O693" s="6">
        <v>0</v>
      </c>
      <c r="P693" s="21"/>
      <c r="Q693" s="6">
        <v>0</v>
      </c>
      <c r="R693" s="48"/>
      <c r="S693" s="6">
        <v>0</v>
      </c>
      <c r="T693" s="5"/>
      <c r="U693" s="6">
        <v>0</v>
      </c>
      <c r="V693" s="9">
        <v>0</v>
      </c>
      <c r="W693" s="6">
        <v>0</v>
      </c>
      <c r="X693" s="25"/>
      <c r="Y693" s="6">
        <v>0</v>
      </c>
      <c r="Z693" s="21"/>
      <c r="AA693" s="6">
        <v>0</v>
      </c>
      <c r="AB693" s="30"/>
      <c r="AC693" s="6"/>
      <c r="AD693" s="34">
        <v>1.511959087538803E-3</v>
      </c>
      <c r="AE693" s="6">
        <v>0</v>
      </c>
      <c r="AF693" s="32">
        <v>1.0015306465102134</v>
      </c>
      <c r="AG693" s="6">
        <v>0</v>
      </c>
      <c r="AH693" s="9">
        <v>15.650507877554256</v>
      </c>
      <c r="AI693" s="6">
        <v>0</v>
      </c>
    </row>
    <row r="694" spans="1:35">
      <c r="A694" s="1" t="s">
        <v>28</v>
      </c>
      <c r="B694" s="1" t="s">
        <v>81</v>
      </c>
      <c r="C694" s="1" t="s">
        <v>82</v>
      </c>
      <c r="D694" s="10">
        <v>0.55486111111111114</v>
      </c>
      <c r="E694" s="3">
        <f t="shared" si="87"/>
        <v>-169.99716666666666</v>
      </c>
      <c r="F694" s="3">
        <f t="shared" si="88"/>
        <v>5.0926666666666662</v>
      </c>
      <c r="G694" s="1">
        <v>5616</v>
      </c>
      <c r="H694" s="11">
        <v>495.47954700000003</v>
      </c>
      <c r="I694" s="1">
        <v>0</v>
      </c>
      <c r="J694" s="14">
        <v>8.1162399999999995</v>
      </c>
      <c r="K694" s="6">
        <v>0</v>
      </c>
      <c r="L694" s="18">
        <v>34.543093737179838</v>
      </c>
      <c r="M694" s="6">
        <v>0</v>
      </c>
      <c r="N694" s="7">
        <v>26.897854324296532</v>
      </c>
      <c r="O694" s="6">
        <v>0</v>
      </c>
      <c r="P694" s="27">
        <v>1.1499999999999999</v>
      </c>
      <c r="Q694" s="6">
        <v>0</v>
      </c>
      <c r="R694" s="48">
        <v>243.73720079896123</v>
      </c>
      <c r="S694" s="6">
        <v>0</v>
      </c>
      <c r="T694" s="5">
        <v>41.04381333403974</v>
      </c>
      <c r="U694" s="6">
        <v>0</v>
      </c>
      <c r="V694" s="9">
        <v>0</v>
      </c>
      <c r="W694" s="6">
        <v>0</v>
      </c>
      <c r="X694" s="23">
        <v>52.672717867178235</v>
      </c>
      <c r="Y694" s="6">
        <v>0</v>
      </c>
      <c r="Z694" s="27">
        <v>2.861568262029099</v>
      </c>
      <c r="AA694" s="6">
        <v>0</v>
      </c>
      <c r="AB694" s="30"/>
      <c r="AC694" s="6"/>
      <c r="AD694" s="34">
        <v>2.1910251430598679E-3</v>
      </c>
      <c r="AE694" s="6">
        <v>0</v>
      </c>
      <c r="AF694" s="32">
        <v>0.84358131504561229</v>
      </c>
      <c r="AG694" s="6">
        <v>0</v>
      </c>
      <c r="AH694" s="9">
        <v>11.974042731766636</v>
      </c>
      <c r="AI694" s="6">
        <v>0</v>
      </c>
    </row>
    <row r="695" spans="1:35">
      <c r="A695" s="1" t="s">
        <v>28</v>
      </c>
      <c r="B695" s="1" t="s">
        <v>81</v>
      </c>
      <c r="C695" s="1" t="s">
        <v>82</v>
      </c>
      <c r="D695" s="10">
        <v>0.55486111111111114</v>
      </c>
      <c r="E695" s="3">
        <f t="shared" si="87"/>
        <v>-169.99716666666666</v>
      </c>
      <c r="F695" s="3">
        <f t="shared" si="88"/>
        <v>5.0926666666666662</v>
      </c>
      <c r="G695" s="1">
        <v>5616</v>
      </c>
      <c r="H695" s="11">
        <v>596.71198619999996</v>
      </c>
      <c r="I695" s="1">
        <v>0</v>
      </c>
      <c r="J695" s="14"/>
      <c r="K695" s="6">
        <v>0</v>
      </c>
      <c r="L695" s="17"/>
      <c r="M695" s="6">
        <v>0</v>
      </c>
      <c r="N695" s="7"/>
      <c r="O695" s="6">
        <v>0</v>
      </c>
      <c r="P695" s="21"/>
      <c r="Q695" s="6">
        <v>0</v>
      </c>
      <c r="R695" s="48"/>
      <c r="S695" s="6">
        <v>0</v>
      </c>
      <c r="T695" s="5"/>
      <c r="U695" s="6">
        <v>0</v>
      </c>
      <c r="V695" s="9">
        <v>0</v>
      </c>
      <c r="W695" s="6">
        <v>0</v>
      </c>
      <c r="X695" s="25"/>
      <c r="Y695" s="6">
        <v>0</v>
      </c>
      <c r="Z695" s="21"/>
      <c r="AA695" s="6">
        <v>0</v>
      </c>
      <c r="AB695" s="30"/>
      <c r="AC695" s="6"/>
      <c r="AD695" s="34">
        <v>7.2576143458110516E-4</v>
      </c>
      <c r="AE695" s="6">
        <v>0</v>
      </c>
      <c r="AF695" s="32">
        <v>0.61872718355209921</v>
      </c>
      <c r="AG695" s="6">
        <v>0</v>
      </c>
      <c r="AH695" s="9">
        <v>10.554518689365301</v>
      </c>
      <c r="AI695" s="6">
        <v>0</v>
      </c>
    </row>
    <row r="696" spans="1:35">
      <c r="A696" s="1" t="s">
        <v>28</v>
      </c>
      <c r="B696" s="1" t="s">
        <v>81</v>
      </c>
      <c r="C696" s="1" t="s">
        <v>82</v>
      </c>
      <c r="D696" s="10">
        <v>0.55486111111111114</v>
      </c>
      <c r="E696" s="3">
        <f t="shared" si="87"/>
        <v>-169.99716666666666</v>
      </c>
      <c r="F696" s="3">
        <f t="shared" si="88"/>
        <v>5.0926666666666662</v>
      </c>
      <c r="G696" s="1">
        <v>5616</v>
      </c>
      <c r="H696" s="11">
        <v>795.8013522</v>
      </c>
      <c r="I696" s="1">
        <v>0</v>
      </c>
      <c r="J696" s="14">
        <v>5.4481299999999999</v>
      </c>
      <c r="K696" s="6">
        <v>0</v>
      </c>
      <c r="L696" s="18">
        <v>34.543612196677614</v>
      </c>
      <c r="M696" s="6">
        <v>0</v>
      </c>
      <c r="N696" s="7">
        <v>27.260607692396661</v>
      </c>
      <c r="O696" s="6">
        <v>0</v>
      </c>
      <c r="P696" s="27">
        <v>1.1499999999999999</v>
      </c>
      <c r="Q696" s="6">
        <v>0</v>
      </c>
      <c r="R696" s="48">
        <v>262.69602319914941</v>
      </c>
      <c r="S696" s="6">
        <v>0</v>
      </c>
      <c r="T696" s="5">
        <v>43.155129422379886</v>
      </c>
      <c r="U696" s="6">
        <v>0</v>
      </c>
      <c r="V696" s="9">
        <v>0</v>
      </c>
      <c r="W696" s="6">
        <v>0</v>
      </c>
      <c r="X696" s="23">
        <v>74.21900676637739</v>
      </c>
      <c r="Y696" s="6">
        <v>0</v>
      </c>
      <c r="Z696" s="27">
        <v>3.0020581956972858</v>
      </c>
      <c r="AA696" s="6">
        <v>0</v>
      </c>
      <c r="AB696" s="30"/>
      <c r="AC696" s="6"/>
      <c r="AD696" s="34">
        <v>7.0100049126559734E-4</v>
      </c>
      <c r="AE696" s="6">
        <v>0</v>
      </c>
      <c r="AF696" s="32">
        <v>0.48659385447091541</v>
      </c>
      <c r="AG696" s="6">
        <v>0</v>
      </c>
      <c r="AH696" s="9">
        <v>8.6601178989663996</v>
      </c>
      <c r="AI696" s="6">
        <v>0</v>
      </c>
    </row>
    <row r="697" spans="1:35">
      <c r="A697" s="1" t="s">
        <v>28</v>
      </c>
      <c r="B697" s="1" t="s">
        <v>81</v>
      </c>
      <c r="C697" s="1" t="s">
        <v>82</v>
      </c>
      <c r="D697" s="10">
        <v>0.10416666666666667</v>
      </c>
      <c r="E697" s="3">
        <v>-170</v>
      </c>
      <c r="F697" s="3">
        <f>5+6.21/60</f>
        <v>5.1035000000000004</v>
      </c>
      <c r="G697" s="1">
        <v>5609</v>
      </c>
      <c r="H697" s="11">
        <v>993.08120099999996</v>
      </c>
      <c r="I697" s="1">
        <v>0</v>
      </c>
      <c r="J697" s="14">
        <v>4.5542899999999999</v>
      </c>
      <c r="K697" s="6">
        <v>0</v>
      </c>
      <c r="L697" s="18">
        <v>34.550817125130948</v>
      </c>
      <c r="M697" s="6">
        <v>0</v>
      </c>
      <c r="N697" s="7">
        <v>27.369619734547314</v>
      </c>
      <c r="O697" s="6">
        <v>0</v>
      </c>
      <c r="P697" s="27">
        <v>1.43</v>
      </c>
      <c r="Q697" s="6">
        <v>0</v>
      </c>
      <c r="R697" s="48">
        <v>257.02754925482623</v>
      </c>
      <c r="S697" s="6">
        <v>0</v>
      </c>
      <c r="T697" s="5">
        <v>43.406016241107558</v>
      </c>
      <c r="U697" s="6">
        <v>0</v>
      </c>
      <c r="V697" s="9">
        <v>0</v>
      </c>
      <c r="W697" s="6">
        <v>0</v>
      </c>
      <c r="X697" s="23">
        <v>90.211458358435436</v>
      </c>
      <c r="Y697" s="6">
        <v>0</v>
      </c>
      <c r="Z697" s="27">
        <v>3.0277796610661887</v>
      </c>
      <c r="AA697" s="6">
        <v>0</v>
      </c>
      <c r="AB697" s="51"/>
      <c r="AC697" s="6"/>
      <c r="AD697" s="34">
        <v>4.8047144498914064E-4</v>
      </c>
      <c r="AE697" s="6">
        <v>0</v>
      </c>
      <c r="AF697" s="32">
        <v>0.38099762095757617</v>
      </c>
      <c r="AG697" s="6">
        <v>0</v>
      </c>
      <c r="AH697" s="9">
        <v>6.8810907217871851</v>
      </c>
      <c r="AI697" s="6">
        <v>0</v>
      </c>
    </row>
    <row r="698" spans="1:35">
      <c r="A698" s="1" t="s">
        <v>28</v>
      </c>
      <c r="B698" s="1" t="s">
        <v>81</v>
      </c>
      <c r="C698" s="1" t="s">
        <v>82</v>
      </c>
      <c r="D698" s="10">
        <v>0.10416666666666667</v>
      </c>
      <c r="E698" s="3">
        <v>-170</v>
      </c>
      <c r="F698" s="3">
        <f t="shared" ref="F698:F717" si="89">5+6.21/60</f>
        <v>5.1035000000000004</v>
      </c>
      <c r="G698" s="1">
        <v>5609</v>
      </c>
      <c r="H698" s="11">
        <v>1239.3460789999999</v>
      </c>
      <c r="I698" s="1">
        <v>0</v>
      </c>
      <c r="J698" s="14">
        <v>3.6414599999999999</v>
      </c>
      <c r="K698" s="6">
        <v>0</v>
      </c>
      <c r="L698" s="18">
        <v>34.570859893937246</v>
      </c>
      <c r="M698" s="6">
        <v>0</v>
      </c>
      <c r="N698" s="7">
        <v>27.481320033195516</v>
      </c>
      <c r="O698" s="6">
        <v>0</v>
      </c>
      <c r="P698" s="27">
        <v>1.6</v>
      </c>
      <c r="Q698" s="6">
        <v>0</v>
      </c>
      <c r="R698" s="48">
        <v>256.66508906707031</v>
      </c>
      <c r="S698" s="6">
        <v>0</v>
      </c>
      <c r="T698" s="5">
        <v>43.025145871036102</v>
      </c>
      <c r="U698" s="6">
        <v>0</v>
      </c>
      <c r="V698" s="9">
        <v>0</v>
      </c>
      <c r="W698" s="6">
        <v>0</v>
      </c>
      <c r="X698" s="23">
        <v>110.61974260970794</v>
      </c>
      <c r="Y698" s="6">
        <v>0</v>
      </c>
      <c r="Z698" s="27">
        <v>3.0235571832492254</v>
      </c>
      <c r="AA698" s="6">
        <v>0</v>
      </c>
      <c r="AB698" s="51"/>
      <c r="AC698" s="6"/>
      <c r="AD698" s="34">
        <v>2.6463428259385676E-4</v>
      </c>
      <c r="AE698" s="6">
        <v>0</v>
      </c>
      <c r="AF698" s="32">
        <v>0.31989066489422657</v>
      </c>
      <c r="AG698" s="6">
        <v>0</v>
      </c>
      <c r="AH698" s="9">
        <v>6.5195274112092072</v>
      </c>
      <c r="AI698" s="6">
        <v>0</v>
      </c>
    </row>
    <row r="699" spans="1:35">
      <c r="A699" s="1" t="s">
        <v>28</v>
      </c>
      <c r="B699" s="1" t="s">
        <v>81</v>
      </c>
      <c r="C699" s="1" t="s">
        <v>82</v>
      </c>
      <c r="D699" s="10">
        <v>0.10416666666666667</v>
      </c>
      <c r="E699" s="3">
        <v>-170</v>
      </c>
      <c r="F699" s="3">
        <f t="shared" si="89"/>
        <v>5.1035000000000004</v>
      </c>
      <c r="G699" s="1">
        <v>5609</v>
      </c>
      <c r="H699" s="11">
        <v>1486.6437000000001</v>
      </c>
      <c r="I699" s="1">
        <v>0</v>
      </c>
      <c r="J699" s="14">
        <v>3.0206300000000001</v>
      </c>
      <c r="K699" s="6">
        <v>0</v>
      </c>
      <c r="L699" s="18">
        <v>34.575437273172739</v>
      </c>
      <c r="M699" s="6">
        <v>0</v>
      </c>
      <c r="N699" s="7">
        <v>27.544348089695859</v>
      </c>
      <c r="O699" s="6">
        <v>0</v>
      </c>
      <c r="P699" s="27">
        <v>1.87</v>
      </c>
      <c r="Q699" s="6">
        <v>0</v>
      </c>
      <c r="R699" s="48">
        <v>249.71379672993621</v>
      </c>
      <c r="S699" s="6">
        <v>0</v>
      </c>
      <c r="T699" s="5">
        <v>42.593293735746585</v>
      </c>
      <c r="U699" s="6">
        <v>0</v>
      </c>
      <c r="V699" s="9">
        <v>0</v>
      </c>
      <c r="W699" s="6">
        <v>0</v>
      </c>
      <c r="X699" s="23">
        <v>124.40476202074146</v>
      </c>
      <c r="Y699" s="6">
        <v>0</v>
      </c>
      <c r="Z699" s="27">
        <v>2.9655114724475773</v>
      </c>
      <c r="AA699" s="6">
        <v>0</v>
      </c>
      <c r="AB699" s="51"/>
      <c r="AC699" s="6"/>
      <c r="AD699" s="34">
        <v>5.4173569370152027E-4</v>
      </c>
      <c r="AE699" s="6">
        <v>0</v>
      </c>
      <c r="AF699" s="32">
        <v>0.2688422726960189</v>
      </c>
      <c r="AG699" s="6">
        <v>0</v>
      </c>
      <c r="AH699" s="9">
        <v>5.5060113595103086</v>
      </c>
      <c r="AI699" s="6">
        <v>0</v>
      </c>
    </row>
    <row r="700" spans="1:35">
      <c r="A700" s="1" t="s">
        <v>28</v>
      </c>
      <c r="B700" s="1" t="s">
        <v>81</v>
      </c>
      <c r="C700" s="1" t="s">
        <v>82</v>
      </c>
      <c r="D700" s="10">
        <v>0.10416666666666667</v>
      </c>
      <c r="E700" s="3">
        <v>-170</v>
      </c>
      <c r="F700" s="3">
        <f t="shared" si="89"/>
        <v>5.1035000000000004</v>
      </c>
      <c r="G700" s="1">
        <v>5609</v>
      </c>
      <c r="H700" s="11">
        <v>1734.428118</v>
      </c>
      <c r="I700" s="1">
        <v>0</v>
      </c>
      <c r="J700" s="14"/>
      <c r="K700" s="6">
        <v>0</v>
      </c>
      <c r="L700" s="18"/>
      <c r="M700" s="6">
        <v>0</v>
      </c>
      <c r="N700" s="7"/>
      <c r="O700" s="6">
        <v>0</v>
      </c>
      <c r="P700" s="27">
        <v>2.16</v>
      </c>
      <c r="Q700" s="6">
        <v>0</v>
      </c>
      <c r="R700" s="48"/>
      <c r="S700" s="6">
        <v>0</v>
      </c>
      <c r="T700" s="5">
        <v>41.642274370569872</v>
      </c>
      <c r="U700" s="6">
        <v>0</v>
      </c>
      <c r="V700" s="9">
        <v>0</v>
      </c>
      <c r="W700" s="6">
        <v>0</v>
      </c>
      <c r="X700" s="23">
        <v>135.28451372799856</v>
      </c>
      <c r="Y700" s="6">
        <v>0</v>
      </c>
      <c r="Z700" s="27">
        <v>2.8827454581385861</v>
      </c>
      <c r="AA700" s="6">
        <v>0</v>
      </c>
      <c r="AB700" s="51"/>
      <c r="AC700" s="6"/>
      <c r="AD700" s="34"/>
      <c r="AE700" s="6"/>
      <c r="AG700" s="6"/>
      <c r="AI700" s="6"/>
    </row>
    <row r="701" spans="1:35">
      <c r="A701" s="1" t="s">
        <v>28</v>
      </c>
      <c r="B701" s="1" t="s">
        <v>81</v>
      </c>
      <c r="C701" s="1" t="s">
        <v>82</v>
      </c>
      <c r="D701" s="10">
        <v>0.10416666666666667</v>
      </c>
      <c r="E701" s="3">
        <v>-170</v>
      </c>
      <c r="F701" s="3">
        <f t="shared" si="89"/>
        <v>5.1035000000000004</v>
      </c>
      <c r="G701" s="1">
        <v>5609</v>
      </c>
      <c r="H701" s="11">
        <v>1979.3967270000001</v>
      </c>
      <c r="I701" s="1">
        <v>0</v>
      </c>
      <c r="J701" s="14">
        <v>2.1482000000000001</v>
      </c>
      <c r="K701" s="6">
        <v>0</v>
      </c>
      <c r="L701" s="18">
        <v>34.618819922815632</v>
      </c>
      <c r="M701" s="6">
        <v>0</v>
      </c>
      <c r="N701" s="7">
        <v>27.654454785940061</v>
      </c>
      <c r="O701" s="6">
        <v>0</v>
      </c>
      <c r="P701" s="27">
        <v>2.2999999999999998</v>
      </c>
      <c r="Q701" s="6">
        <v>0</v>
      </c>
      <c r="R701" s="48">
        <v>237.8435014056335</v>
      </c>
      <c r="S701" s="6">
        <v>0</v>
      </c>
      <c r="T701" s="5">
        <v>41.483264253863787</v>
      </c>
      <c r="U701" s="6">
        <v>0</v>
      </c>
      <c r="V701" s="9">
        <v>0</v>
      </c>
      <c r="W701" s="6">
        <v>0</v>
      </c>
      <c r="X701" s="23">
        <v>143.6024076060458</v>
      </c>
      <c r="Y701" s="6">
        <v>0</v>
      </c>
      <c r="Z701" s="27">
        <v>2.8598275371048887</v>
      </c>
      <c r="AA701" s="6">
        <v>0</v>
      </c>
      <c r="AB701" s="51"/>
      <c r="AC701" s="6"/>
      <c r="AD701" s="34">
        <v>2.9550990555383196E-4</v>
      </c>
      <c r="AE701" s="6">
        <v>0</v>
      </c>
      <c r="AF701" s="32">
        <v>0.22001337581077673</v>
      </c>
      <c r="AG701" s="6">
        <v>0</v>
      </c>
      <c r="AH701" s="9">
        <v>4.9660388563111759</v>
      </c>
      <c r="AI701" s="6">
        <v>0</v>
      </c>
    </row>
    <row r="702" spans="1:35">
      <c r="A702" s="1" t="s">
        <v>28</v>
      </c>
      <c r="B702" s="1" t="s">
        <v>81</v>
      </c>
      <c r="C702" s="1" t="s">
        <v>82</v>
      </c>
      <c r="D702" s="10">
        <v>0.10416666666666667</v>
      </c>
      <c r="E702" s="3">
        <v>-170</v>
      </c>
      <c r="F702" s="3">
        <f t="shared" si="89"/>
        <v>5.1035000000000004</v>
      </c>
      <c r="G702" s="1">
        <v>5609</v>
      </c>
      <c r="H702" s="11">
        <v>2224.9008760000002</v>
      </c>
      <c r="I702" s="1">
        <v>0</v>
      </c>
      <c r="J702" s="14">
        <v>1.8500300000000001</v>
      </c>
      <c r="K702" s="6">
        <v>0</v>
      </c>
      <c r="L702" s="18">
        <v>34.634218750958617</v>
      </c>
      <c r="M702" s="6">
        <v>0</v>
      </c>
      <c r="N702" s="7">
        <v>27.690391247283969</v>
      </c>
      <c r="O702" s="6">
        <v>0</v>
      </c>
      <c r="P702" s="27">
        <v>2.5499999999999998</v>
      </c>
      <c r="Q702" s="6">
        <v>0</v>
      </c>
      <c r="R702" s="48">
        <v>229.25096050621755</v>
      </c>
      <c r="S702" s="6">
        <v>0</v>
      </c>
      <c r="T702" s="5">
        <v>40.807914092778148</v>
      </c>
      <c r="U702" s="6">
        <v>0</v>
      </c>
      <c r="V702" s="9">
        <v>0</v>
      </c>
      <c r="W702" s="6">
        <v>0</v>
      </c>
      <c r="X702" s="23">
        <v>149.76075690397451</v>
      </c>
      <c r="Y702" s="6">
        <v>0</v>
      </c>
      <c r="Z702" s="27">
        <v>2.787102858263562</v>
      </c>
      <c r="AA702" s="6">
        <v>0</v>
      </c>
      <c r="AB702" s="51"/>
      <c r="AC702" s="6"/>
      <c r="AD702" s="34"/>
      <c r="AE702" s="6"/>
      <c r="AG702" s="6"/>
      <c r="AI702" s="6"/>
    </row>
    <row r="703" spans="1:35">
      <c r="A703" s="1" t="s">
        <v>28</v>
      </c>
      <c r="B703" s="1" t="s">
        <v>81</v>
      </c>
      <c r="C703" s="1" t="s">
        <v>82</v>
      </c>
      <c r="D703" s="10">
        <v>0.10416666666666667</v>
      </c>
      <c r="E703" s="3">
        <v>-170</v>
      </c>
      <c r="F703" s="3">
        <f t="shared" si="89"/>
        <v>5.1035000000000004</v>
      </c>
      <c r="G703" s="1">
        <v>5609</v>
      </c>
      <c r="H703" s="11">
        <v>2470.2901379999998</v>
      </c>
      <c r="I703" s="1">
        <v>0</v>
      </c>
      <c r="J703" s="14">
        <v>1.6922299999999999</v>
      </c>
      <c r="K703" s="6">
        <v>0</v>
      </c>
      <c r="L703" s="18">
        <v>34.647651147604691</v>
      </c>
      <c r="M703" s="6">
        <v>0</v>
      </c>
      <c r="N703" s="7">
        <v>27.713198528251496</v>
      </c>
      <c r="O703" s="6">
        <v>0</v>
      </c>
      <c r="P703" s="27">
        <v>2.65</v>
      </c>
      <c r="Q703" s="6">
        <v>0</v>
      </c>
      <c r="R703" s="48">
        <v>226.14741849577916</v>
      </c>
      <c r="S703" s="6">
        <v>0</v>
      </c>
      <c r="T703" s="5">
        <v>40.343088067481965</v>
      </c>
      <c r="U703" s="6">
        <v>0</v>
      </c>
      <c r="V703" s="9">
        <v>0</v>
      </c>
      <c r="W703" s="6">
        <v>0</v>
      </c>
      <c r="X703" s="23">
        <v>152.0546423467928</v>
      </c>
      <c r="Y703" s="6">
        <v>0</v>
      </c>
      <c r="Z703" s="27">
        <v>2.7542616755904548</v>
      </c>
      <c r="AA703" s="6">
        <v>0</v>
      </c>
      <c r="AB703" s="51"/>
      <c r="AC703" s="6"/>
      <c r="AD703" s="34">
        <v>4.9732154837108292E-4</v>
      </c>
      <c r="AE703" s="6">
        <v>0</v>
      </c>
      <c r="AF703" s="32">
        <v>0.19267108248722237</v>
      </c>
      <c r="AG703" s="6">
        <v>0</v>
      </c>
      <c r="AH703" s="9">
        <v>5.3816943157157802</v>
      </c>
      <c r="AI703" s="6">
        <v>0</v>
      </c>
    </row>
    <row r="704" spans="1:35">
      <c r="A704" s="1" t="s">
        <v>28</v>
      </c>
      <c r="B704" s="1" t="s">
        <v>81</v>
      </c>
      <c r="C704" s="1" t="s">
        <v>82</v>
      </c>
      <c r="D704" s="10">
        <v>0.10416666666666667</v>
      </c>
      <c r="E704" s="3">
        <v>-170</v>
      </c>
      <c r="F704" s="3">
        <f t="shared" si="89"/>
        <v>5.1035000000000004</v>
      </c>
      <c r="G704" s="1">
        <v>5609</v>
      </c>
      <c r="H704" s="11">
        <v>2713.7173859999998</v>
      </c>
      <c r="I704" s="1">
        <v>0</v>
      </c>
      <c r="J704" s="14"/>
      <c r="K704" s="6">
        <v>0</v>
      </c>
      <c r="L704" s="18"/>
      <c r="M704" s="6">
        <v>0</v>
      </c>
      <c r="N704" s="7"/>
      <c r="O704" s="6">
        <v>0</v>
      </c>
      <c r="P704" s="27">
        <v>2.81</v>
      </c>
      <c r="Q704" s="6">
        <v>0</v>
      </c>
      <c r="R704" s="48"/>
      <c r="S704" s="6">
        <v>0</v>
      </c>
      <c r="T704" s="5">
        <v>40.053700099131177</v>
      </c>
      <c r="U704" s="6">
        <v>0</v>
      </c>
      <c r="V704" s="9">
        <v>0</v>
      </c>
      <c r="W704" s="6">
        <v>0</v>
      </c>
      <c r="X704" s="23">
        <v>153.74597681387542</v>
      </c>
      <c r="Y704" s="6">
        <v>0</v>
      </c>
      <c r="Z704" s="27">
        <v>2.7363769430780085</v>
      </c>
      <c r="AA704" s="6">
        <v>0</v>
      </c>
      <c r="AB704" s="51"/>
      <c r="AC704" s="6"/>
      <c r="AD704" s="34"/>
      <c r="AE704" s="6"/>
      <c r="AG704" s="6"/>
      <c r="AI704" s="6"/>
    </row>
    <row r="705" spans="1:35">
      <c r="A705" s="1" t="s">
        <v>28</v>
      </c>
      <c r="B705" s="1" t="s">
        <v>81</v>
      </c>
      <c r="C705" s="1" t="s">
        <v>82</v>
      </c>
      <c r="D705" s="10">
        <v>0.10416666666666667</v>
      </c>
      <c r="E705" s="3">
        <v>-170</v>
      </c>
      <c r="F705" s="3">
        <f t="shared" si="89"/>
        <v>5.1035000000000004</v>
      </c>
      <c r="G705" s="1">
        <v>5609</v>
      </c>
      <c r="H705" s="11">
        <v>2961.845769</v>
      </c>
      <c r="I705" s="1">
        <v>0</v>
      </c>
      <c r="J705" s="14">
        <v>1.45245</v>
      </c>
      <c r="K705" s="6">
        <v>0</v>
      </c>
      <c r="L705" s="18">
        <v>34.664679836294731</v>
      </c>
      <c r="M705" s="6">
        <v>0</v>
      </c>
      <c r="N705" s="7">
        <v>27.744549250243381</v>
      </c>
      <c r="O705" s="6">
        <v>0</v>
      </c>
      <c r="P705" s="27">
        <v>2.99</v>
      </c>
      <c r="Q705" s="6">
        <v>0</v>
      </c>
      <c r="R705" s="48">
        <v>213.06283202038651</v>
      </c>
      <c r="S705" s="6">
        <v>0</v>
      </c>
      <c r="T705" s="5">
        <v>39.433442402703335</v>
      </c>
      <c r="U705" s="6">
        <v>0</v>
      </c>
      <c r="V705" s="9">
        <v>0</v>
      </c>
      <c r="W705" s="6">
        <v>0</v>
      </c>
      <c r="X705" s="23">
        <v>151.27394667525493</v>
      </c>
      <c r="Y705" s="6">
        <v>0</v>
      </c>
      <c r="Z705" s="27">
        <v>2.6687273207149902</v>
      </c>
      <c r="AA705" s="6">
        <v>0</v>
      </c>
      <c r="AB705" s="51"/>
      <c r="AC705" s="6"/>
      <c r="AD705" s="34">
        <v>2.7388722953769777E-4</v>
      </c>
      <c r="AE705" s="6">
        <v>0</v>
      </c>
      <c r="AF705" s="32">
        <v>0.14856406523596211</v>
      </c>
      <c r="AG705" s="6">
        <v>0</v>
      </c>
      <c r="AH705" s="9">
        <v>4.3767191296210859</v>
      </c>
      <c r="AI705" s="6">
        <v>0</v>
      </c>
    </row>
    <row r="706" spans="1:35">
      <c r="A706" s="1" t="s">
        <v>28</v>
      </c>
      <c r="B706" s="1" t="s">
        <v>81</v>
      </c>
      <c r="C706" s="1" t="s">
        <v>82</v>
      </c>
      <c r="D706" s="10">
        <v>0.10416666666666667</v>
      </c>
      <c r="E706" s="3">
        <v>-170</v>
      </c>
      <c r="F706" s="3">
        <f t="shared" si="89"/>
        <v>5.1035000000000004</v>
      </c>
      <c r="G706" s="1">
        <v>5609</v>
      </c>
      <c r="H706" s="11">
        <v>3208.4591690000002</v>
      </c>
      <c r="I706" s="1">
        <v>0</v>
      </c>
      <c r="J706" s="14">
        <v>1.3506499999999999</v>
      </c>
      <c r="K706" s="6">
        <v>0</v>
      </c>
      <c r="L706" s="18">
        <v>34.667094727732511</v>
      </c>
      <c r="M706" s="6">
        <v>0</v>
      </c>
      <c r="N706" s="7">
        <v>27.753774322037998</v>
      </c>
      <c r="O706" s="6">
        <v>0</v>
      </c>
      <c r="P706" s="27">
        <v>3.15</v>
      </c>
      <c r="Q706" s="6">
        <v>0</v>
      </c>
      <c r="R706" s="48">
        <v>206.82711424739904</v>
      </c>
      <c r="S706" s="6">
        <v>0</v>
      </c>
      <c r="T706" s="5">
        <v>38.863298591558106</v>
      </c>
      <c r="U706" s="6">
        <v>0</v>
      </c>
      <c r="V706" s="9">
        <v>0</v>
      </c>
      <c r="W706" s="6">
        <v>0</v>
      </c>
      <c r="X706" s="23">
        <v>149.90573687548397</v>
      </c>
      <c r="Y706" s="6">
        <v>0</v>
      </c>
      <c r="Z706" s="27">
        <v>2.6210190410941343</v>
      </c>
      <c r="AA706" s="6">
        <v>0</v>
      </c>
      <c r="AB706" s="51"/>
      <c r="AC706" s="6"/>
      <c r="AD706" s="34"/>
      <c r="AE706" s="6"/>
      <c r="AG706" s="6"/>
      <c r="AI706" s="6"/>
    </row>
    <row r="707" spans="1:35">
      <c r="A707" s="1" t="s">
        <v>28</v>
      </c>
      <c r="B707" s="1" t="s">
        <v>81</v>
      </c>
      <c r="C707" s="1" t="s">
        <v>82</v>
      </c>
      <c r="D707" s="10">
        <v>0.10416666666666667</v>
      </c>
      <c r="E707" s="3">
        <v>-170</v>
      </c>
      <c r="F707" s="3">
        <f t="shared" si="89"/>
        <v>5.1035000000000004</v>
      </c>
      <c r="G707" s="1">
        <v>5609</v>
      </c>
      <c r="H707" s="11">
        <v>3452.2321870000001</v>
      </c>
      <c r="I707" s="1">
        <v>0</v>
      </c>
      <c r="J707" s="14">
        <v>1.2640899999999999</v>
      </c>
      <c r="K707" s="6">
        <v>0</v>
      </c>
      <c r="L707" s="18">
        <v>34.666754852487124</v>
      </c>
      <c r="M707" s="6">
        <v>0</v>
      </c>
      <c r="N707" s="7">
        <v>27.759590533577011</v>
      </c>
      <c r="O707" s="6">
        <v>0</v>
      </c>
      <c r="P707" s="27">
        <v>3.38</v>
      </c>
      <c r="Q707" s="6">
        <v>0</v>
      </c>
      <c r="R707" s="48">
        <v>197.33951322529865</v>
      </c>
      <c r="S707" s="6">
        <v>0</v>
      </c>
      <c r="T707" s="5">
        <v>38.433503719841696</v>
      </c>
      <c r="U707" s="6">
        <v>0</v>
      </c>
      <c r="V707" s="9">
        <v>0</v>
      </c>
      <c r="W707" s="6">
        <v>0</v>
      </c>
      <c r="X707" s="23">
        <v>148.68821420540968</v>
      </c>
      <c r="Y707" s="6">
        <v>0</v>
      </c>
      <c r="Z707" s="27">
        <v>2.5932363145026813</v>
      </c>
      <c r="AA707" s="6">
        <v>0</v>
      </c>
      <c r="AB707" s="51"/>
      <c r="AC707" s="6"/>
      <c r="AD707" s="34">
        <v>5.6257917418554132E-4</v>
      </c>
      <c r="AE707" s="6">
        <v>0</v>
      </c>
      <c r="AF707" s="32">
        <v>0.24531263985408736</v>
      </c>
      <c r="AG707" s="6">
        <v>0</v>
      </c>
      <c r="AH707" s="9">
        <v>5.6113487019621608</v>
      </c>
      <c r="AI707" s="6">
        <v>0</v>
      </c>
    </row>
    <row r="708" spans="1:35">
      <c r="A708" s="1" t="s">
        <v>28</v>
      </c>
      <c r="B708" s="1" t="s">
        <v>81</v>
      </c>
      <c r="C708" s="1" t="s">
        <v>82</v>
      </c>
      <c r="D708" s="10">
        <v>0.10416666666666667</v>
      </c>
      <c r="E708" s="3">
        <v>-170</v>
      </c>
      <c r="F708" s="3">
        <f t="shared" si="89"/>
        <v>5.1035000000000004</v>
      </c>
      <c r="G708" s="1">
        <v>5609</v>
      </c>
      <c r="H708" s="11">
        <v>3695.0058770000001</v>
      </c>
      <c r="I708" s="1">
        <v>0</v>
      </c>
      <c r="J708" s="14">
        <v>1.18465</v>
      </c>
      <c r="K708" s="6">
        <v>0</v>
      </c>
      <c r="L708" s="18">
        <v>34.682854794633776</v>
      </c>
      <c r="M708" s="6">
        <v>0</v>
      </c>
      <c r="N708" s="7">
        <v>27.778033132940664</v>
      </c>
      <c r="O708" s="6">
        <v>0</v>
      </c>
      <c r="P708" s="27">
        <v>3.48</v>
      </c>
      <c r="Q708" s="6">
        <v>0</v>
      </c>
      <c r="R708" s="48">
        <v>193.55521335977951</v>
      </c>
      <c r="S708" s="6">
        <v>0</v>
      </c>
      <c r="T708" s="5">
        <v>37.883382468652286</v>
      </c>
      <c r="U708" s="6">
        <v>0</v>
      </c>
      <c r="V708" s="9">
        <v>0</v>
      </c>
      <c r="W708" s="6">
        <v>0</v>
      </c>
      <c r="X708" s="23">
        <v>145.86655081999032</v>
      </c>
      <c r="Y708" s="6">
        <v>0</v>
      </c>
      <c r="Z708" s="27">
        <v>2.5654689687590011</v>
      </c>
      <c r="AA708" s="6">
        <v>0</v>
      </c>
      <c r="AB708" s="51"/>
      <c r="AC708" s="6"/>
      <c r="AD708" s="34"/>
      <c r="AE708" s="6"/>
      <c r="AG708" s="6"/>
      <c r="AI708" s="6"/>
    </row>
    <row r="709" spans="1:35">
      <c r="A709" s="1" t="s">
        <v>28</v>
      </c>
      <c r="B709" s="1" t="s">
        <v>81</v>
      </c>
      <c r="C709" s="1" t="s">
        <v>82</v>
      </c>
      <c r="D709" s="10">
        <v>0.10416666666666667</v>
      </c>
      <c r="E709" s="3">
        <v>-170</v>
      </c>
      <c r="F709" s="3">
        <f t="shared" si="89"/>
        <v>5.1035000000000004</v>
      </c>
      <c r="G709" s="1">
        <v>5609</v>
      </c>
      <c r="H709" s="11">
        <v>3941.5252529999998</v>
      </c>
      <c r="I709" s="1">
        <v>0</v>
      </c>
      <c r="J709" s="14">
        <v>1.0652600000000001</v>
      </c>
      <c r="K709" s="6">
        <v>0</v>
      </c>
      <c r="L709" s="18">
        <v>34.690440072863879</v>
      </c>
      <c r="M709" s="6">
        <v>0</v>
      </c>
      <c r="N709" s="7">
        <v>27.792252651833451</v>
      </c>
      <c r="O709" s="6">
        <v>0</v>
      </c>
      <c r="P709" s="27">
        <v>3.76</v>
      </c>
      <c r="Q709" s="6">
        <v>0</v>
      </c>
      <c r="R709" s="48">
        <v>182.12106622453697</v>
      </c>
      <c r="S709" s="6">
        <v>0</v>
      </c>
      <c r="T709" s="5">
        <v>37.082593450746451</v>
      </c>
      <c r="U709" s="6">
        <v>0</v>
      </c>
      <c r="V709" s="9">
        <v>0</v>
      </c>
      <c r="W709" s="6">
        <v>0</v>
      </c>
      <c r="X709" s="23">
        <v>141.59176206423467</v>
      </c>
      <c r="Y709" s="6">
        <v>0</v>
      </c>
      <c r="Z709" s="27">
        <v>2.5029186578665721</v>
      </c>
      <c r="AA709" s="6">
        <v>0</v>
      </c>
      <c r="AB709" s="51"/>
      <c r="AC709" s="6"/>
      <c r="AD709" s="34">
        <v>5.3793711548246977E-4</v>
      </c>
      <c r="AE709" s="6">
        <v>0</v>
      </c>
      <c r="AF709" s="32">
        <v>0.22913244445945605</v>
      </c>
      <c r="AG709" s="6">
        <v>0</v>
      </c>
      <c r="AH709" s="9">
        <v>4.9726817517811126</v>
      </c>
      <c r="AI709" s="6">
        <v>0</v>
      </c>
    </row>
    <row r="710" spans="1:35">
      <c r="A710" s="1" t="s">
        <v>28</v>
      </c>
      <c r="B710" s="1" t="s">
        <v>81</v>
      </c>
      <c r="C710" s="1" t="s">
        <v>82</v>
      </c>
      <c r="D710" s="10">
        <v>0.10416666666666667</v>
      </c>
      <c r="E710" s="3">
        <v>-170</v>
      </c>
      <c r="F710" s="3">
        <f t="shared" si="89"/>
        <v>5.1035000000000004</v>
      </c>
      <c r="G710" s="1">
        <v>5609</v>
      </c>
      <c r="H710" s="11">
        <v>4184.967396</v>
      </c>
      <c r="I710" s="1">
        <v>0</v>
      </c>
      <c r="J710" s="14">
        <v>0.98349399999999998</v>
      </c>
      <c r="K710" s="6">
        <v>0</v>
      </c>
      <c r="L710" s="18">
        <v>34.694876868709535</v>
      </c>
      <c r="M710" s="6">
        <v>0</v>
      </c>
      <c r="N710" s="7">
        <v>27.801276673100347</v>
      </c>
      <c r="O710" s="6">
        <v>0</v>
      </c>
      <c r="P710" s="27">
        <v>3.94</v>
      </c>
      <c r="Q710" s="6">
        <v>0</v>
      </c>
      <c r="R710" s="48">
        <v>174.82043096140717</v>
      </c>
      <c r="S710" s="6">
        <v>0</v>
      </c>
      <c r="T710" s="5">
        <v>36.377037142352037</v>
      </c>
      <c r="U710" s="6">
        <v>0</v>
      </c>
      <c r="V710" s="9">
        <v>0</v>
      </c>
      <c r="W710" s="6">
        <v>0</v>
      </c>
      <c r="X710" s="23">
        <v>137.46834388688811</v>
      </c>
      <c r="Y710" s="6">
        <v>0</v>
      </c>
      <c r="Z710" s="27">
        <v>2.4453749045776698</v>
      </c>
      <c r="AA710" s="6">
        <v>0</v>
      </c>
      <c r="AB710" s="51"/>
      <c r="AC710" s="6"/>
      <c r="AD710" s="34"/>
      <c r="AE710" s="6"/>
      <c r="AG710" s="6"/>
      <c r="AI710" s="6"/>
    </row>
    <row r="711" spans="1:35">
      <c r="A711" s="1" t="s">
        <v>28</v>
      </c>
      <c r="B711" s="1" t="s">
        <v>81</v>
      </c>
      <c r="C711" s="1" t="s">
        <v>82</v>
      </c>
      <c r="D711" s="10">
        <v>0.10416666666666667</v>
      </c>
      <c r="E711" s="3">
        <v>-170</v>
      </c>
      <c r="F711" s="3">
        <f t="shared" si="89"/>
        <v>5.1035000000000004</v>
      </c>
      <c r="G711" s="1">
        <v>5609</v>
      </c>
      <c r="H711" s="11">
        <v>4428.9788369999997</v>
      </c>
      <c r="I711" s="1">
        <v>0</v>
      </c>
      <c r="J711" s="14">
        <v>0.89711200000000002</v>
      </c>
      <c r="K711" s="6">
        <v>0</v>
      </c>
      <c r="L711" s="18">
        <v>34.69714897289149</v>
      </c>
      <c r="M711" s="6">
        <v>0</v>
      </c>
      <c r="N711" s="7">
        <v>27.808773726796289</v>
      </c>
      <c r="O711" s="6">
        <v>0</v>
      </c>
      <c r="P711" s="27">
        <v>4.1399999999999997</v>
      </c>
      <c r="Q711" s="6">
        <v>0</v>
      </c>
      <c r="R711" s="48">
        <v>166.67714877604968</v>
      </c>
      <c r="S711" s="6">
        <v>0</v>
      </c>
      <c r="T711" s="5">
        <v>35.651459039933101</v>
      </c>
      <c r="U711" s="6">
        <v>0</v>
      </c>
      <c r="V711" s="9">
        <v>0</v>
      </c>
      <c r="W711" s="6">
        <v>0</v>
      </c>
      <c r="X711" s="23">
        <v>132.55887195060708</v>
      </c>
      <c r="Y711" s="6">
        <v>0</v>
      </c>
      <c r="Z711" s="27">
        <v>2.3871281453952902</v>
      </c>
      <c r="AA711" s="6">
        <v>0</v>
      </c>
      <c r="AB711" s="51"/>
      <c r="AC711" s="6"/>
      <c r="AD711" s="34">
        <v>2.060972182438722E-4</v>
      </c>
      <c r="AE711" s="6">
        <v>0</v>
      </c>
      <c r="AF711" s="32">
        <v>0.1831066687034667</v>
      </c>
      <c r="AG711" s="6">
        <v>0</v>
      </c>
      <c r="AH711" s="9">
        <v>4.9166916328202186</v>
      </c>
      <c r="AI711" s="6">
        <v>0</v>
      </c>
    </row>
    <row r="712" spans="1:35">
      <c r="A712" s="1" t="s">
        <v>28</v>
      </c>
      <c r="B712" s="1" t="s">
        <v>81</v>
      </c>
      <c r="C712" s="1" t="s">
        <v>82</v>
      </c>
      <c r="D712" s="10">
        <v>0.10416666666666667</v>
      </c>
      <c r="E712" s="3">
        <v>-170</v>
      </c>
      <c r="F712" s="3">
        <f t="shared" si="89"/>
        <v>5.1035000000000004</v>
      </c>
      <c r="G712" s="1">
        <v>5609</v>
      </c>
      <c r="H712" s="11">
        <v>4671.8043310000003</v>
      </c>
      <c r="I712" s="1">
        <v>0</v>
      </c>
      <c r="J712" s="14"/>
      <c r="K712" s="6">
        <v>0</v>
      </c>
      <c r="L712" s="18"/>
      <c r="M712" s="6">
        <v>0</v>
      </c>
      <c r="N712" s="7"/>
      <c r="O712" s="6">
        <v>0</v>
      </c>
      <c r="P712" s="27">
        <v>4.25</v>
      </c>
      <c r="Q712" s="6">
        <v>0</v>
      </c>
      <c r="R712" s="48"/>
      <c r="S712" s="6">
        <v>0</v>
      </c>
      <c r="T712" s="5">
        <v>35.538925679665176</v>
      </c>
      <c r="U712" s="6">
        <v>0</v>
      </c>
      <c r="V712" s="9">
        <v>0</v>
      </c>
      <c r="W712" s="6">
        <v>0</v>
      </c>
      <c r="X712" s="23">
        <v>130.63930327313997</v>
      </c>
      <c r="Y712" s="6">
        <v>0</v>
      </c>
      <c r="Z712" s="27">
        <v>2.3708298212289245</v>
      </c>
      <c r="AA712" s="6">
        <v>0</v>
      </c>
      <c r="AB712" s="51"/>
      <c r="AC712" s="6"/>
      <c r="AD712" s="34"/>
      <c r="AE712" s="6"/>
      <c r="AG712" s="6"/>
      <c r="AI712" s="6"/>
    </row>
    <row r="713" spans="1:35">
      <c r="A713" s="1" t="s">
        <v>28</v>
      </c>
      <c r="B713" s="1" t="s">
        <v>81</v>
      </c>
      <c r="C713" s="1" t="s">
        <v>82</v>
      </c>
      <c r="D713" s="10">
        <v>0.10416666666666667</v>
      </c>
      <c r="E713" s="3">
        <v>-170</v>
      </c>
      <c r="F713" s="3">
        <f t="shared" si="89"/>
        <v>5.1035000000000004</v>
      </c>
      <c r="G713" s="1">
        <v>5609</v>
      </c>
      <c r="H713" s="11">
        <v>4914.151503</v>
      </c>
      <c r="I713" s="1">
        <v>0</v>
      </c>
      <c r="J713" s="14">
        <v>0.84638599999999997</v>
      </c>
      <c r="K713" s="6">
        <v>0</v>
      </c>
      <c r="L713" s="18">
        <v>34.69716686357058</v>
      </c>
      <c r="M713" s="6">
        <v>0</v>
      </c>
      <c r="N713" s="7">
        <v>27.812071553930537</v>
      </c>
      <c r="O713" s="6">
        <v>0</v>
      </c>
      <c r="P713" s="27">
        <v>4.2699999999999996</v>
      </c>
      <c r="Q713" s="6">
        <v>0</v>
      </c>
      <c r="R713" s="48">
        <v>161.33930171182459</v>
      </c>
      <c r="S713" s="6">
        <v>0</v>
      </c>
      <c r="T713" s="5">
        <v>35.311040271112873</v>
      </c>
      <c r="U713" s="6">
        <v>0</v>
      </c>
      <c r="V713" s="9">
        <v>0</v>
      </c>
      <c r="W713" s="6">
        <v>0</v>
      </c>
      <c r="X713" s="23">
        <v>129.82124968522334</v>
      </c>
      <c r="Y713" s="6">
        <v>0</v>
      </c>
      <c r="Z713" s="27">
        <v>2.3644832010650112</v>
      </c>
      <c r="AA713" s="6">
        <v>0</v>
      </c>
      <c r="AB713" s="51"/>
      <c r="AC713" s="6"/>
      <c r="AD713" s="34">
        <v>2.7534822116040956E-4</v>
      </c>
      <c r="AE713" s="6">
        <v>0</v>
      </c>
      <c r="AF713" s="32">
        <v>0.19919196559138466</v>
      </c>
      <c r="AG713" s="6">
        <v>0</v>
      </c>
      <c r="AH713" s="9">
        <v>5.6692367910573216</v>
      </c>
      <c r="AI713" s="6">
        <v>0</v>
      </c>
    </row>
    <row r="714" spans="1:35">
      <c r="A714" s="1" t="s">
        <v>28</v>
      </c>
      <c r="B714" s="1" t="s">
        <v>81</v>
      </c>
      <c r="C714" s="1" t="s">
        <v>82</v>
      </c>
      <c r="D714" s="10">
        <v>0.10416666666666667</v>
      </c>
      <c r="E714" s="3">
        <v>-170</v>
      </c>
      <c r="F714" s="3">
        <f t="shared" si="89"/>
        <v>5.1035000000000004</v>
      </c>
      <c r="G714" s="1">
        <v>5609</v>
      </c>
      <c r="H714" s="11">
        <v>5158.3872179999998</v>
      </c>
      <c r="I714" s="1">
        <v>0</v>
      </c>
      <c r="J714" s="14"/>
      <c r="K714" s="6">
        <v>0</v>
      </c>
      <c r="L714" s="18"/>
      <c r="M714" s="6">
        <v>0</v>
      </c>
      <c r="N714" s="7"/>
      <c r="O714" s="6">
        <v>0</v>
      </c>
      <c r="P714" s="27">
        <v>4.32</v>
      </c>
      <c r="Q714" s="6">
        <v>0</v>
      </c>
      <c r="R714" s="48"/>
      <c r="S714" s="6">
        <v>0</v>
      </c>
      <c r="T714" s="5">
        <v>35.308788898375298</v>
      </c>
      <c r="U714" s="6">
        <v>0</v>
      </c>
      <c r="V714" s="9">
        <v>0</v>
      </c>
      <c r="W714" s="6">
        <v>0</v>
      </c>
      <c r="X714" s="23">
        <v>129.30344351324797</v>
      </c>
      <c r="Y714" s="6">
        <v>0</v>
      </c>
      <c r="Z714" s="27">
        <v>2.3631199607870164</v>
      </c>
      <c r="AA714" s="6">
        <v>0</v>
      </c>
      <c r="AB714" s="51"/>
      <c r="AC714" s="6"/>
      <c r="AD714" s="34"/>
      <c r="AE714" s="6"/>
      <c r="AG714" s="6"/>
      <c r="AI714" s="6"/>
    </row>
    <row r="715" spans="1:35">
      <c r="A715" s="1" t="s">
        <v>28</v>
      </c>
      <c r="B715" s="1" t="s">
        <v>81</v>
      </c>
      <c r="C715" s="1" t="s">
        <v>82</v>
      </c>
      <c r="D715" s="10">
        <v>0.10416666666666667</v>
      </c>
      <c r="E715" s="3">
        <v>-170</v>
      </c>
      <c r="F715" s="3">
        <f t="shared" si="89"/>
        <v>5.1035000000000004</v>
      </c>
      <c r="G715" s="1">
        <v>5609</v>
      </c>
      <c r="H715" s="11">
        <v>5400.1620979999998</v>
      </c>
      <c r="I715" s="1">
        <v>0</v>
      </c>
      <c r="J715" s="14">
        <v>0.83270699999999997</v>
      </c>
      <c r="K715" s="6">
        <v>0</v>
      </c>
      <c r="L715" s="18">
        <v>34.702695154494684</v>
      </c>
      <c r="M715" s="6">
        <v>0</v>
      </c>
      <c r="N715" s="7">
        <v>27.817400491950821</v>
      </c>
      <c r="O715" s="6">
        <v>0</v>
      </c>
      <c r="P715" s="27">
        <v>4.3099999999999996</v>
      </c>
      <c r="Q715" s="6">
        <v>0</v>
      </c>
      <c r="R715" s="48">
        <v>159.66615590263564</v>
      </c>
      <c r="S715" s="6">
        <v>0</v>
      </c>
      <c r="T715" s="5">
        <v>35.236318401688706</v>
      </c>
      <c r="U715" s="6">
        <v>0</v>
      </c>
      <c r="V715" s="9">
        <v>0</v>
      </c>
      <c r="W715" s="6">
        <v>0</v>
      </c>
      <c r="X715" s="23">
        <v>128.83542651657712</v>
      </c>
      <c r="Y715" s="6">
        <v>0</v>
      </c>
      <c r="Z715" s="27">
        <v>2.3467789853800198</v>
      </c>
      <c r="AA715" s="6">
        <v>0</v>
      </c>
      <c r="AB715" s="51"/>
      <c r="AC715" s="6"/>
      <c r="AD715" s="34">
        <v>3.9816891690971147E-4</v>
      </c>
      <c r="AE715" s="6">
        <v>0</v>
      </c>
      <c r="AF715" s="32">
        <v>0.22989163251316305</v>
      </c>
      <c r="AG715" s="6">
        <v>0</v>
      </c>
      <c r="AH715" s="9">
        <v>5.5259400459201178</v>
      </c>
      <c r="AI715" s="6">
        <v>0</v>
      </c>
    </row>
    <row r="716" spans="1:35">
      <c r="A716" s="1" t="s">
        <v>28</v>
      </c>
      <c r="B716" s="1" t="s">
        <v>81</v>
      </c>
      <c r="C716" s="1" t="s">
        <v>82</v>
      </c>
      <c r="D716" s="10">
        <v>0.10416666666666667</v>
      </c>
      <c r="E716" s="3">
        <v>-170</v>
      </c>
      <c r="F716" s="3">
        <f t="shared" si="89"/>
        <v>5.1035000000000004</v>
      </c>
      <c r="G716" s="1">
        <v>5609</v>
      </c>
      <c r="H716" s="11">
        <v>5618.9321250000003</v>
      </c>
      <c r="I716" s="1">
        <v>0</v>
      </c>
      <c r="J716" s="14">
        <v>0.83188300000000004</v>
      </c>
      <c r="K716" s="6">
        <v>0</v>
      </c>
      <c r="L716" s="18">
        <v>34.682139216121165</v>
      </c>
      <c r="M716" s="6">
        <v>0</v>
      </c>
      <c r="N716" s="7">
        <v>27.800909384921169</v>
      </c>
      <c r="O716" s="6">
        <v>0</v>
      </c>
      <c r="P716" s="27">
        <v>4.3</v>
      </c>
      <c r="Q716" s="6">
        <v>0</v>
      </c>
      <c r="R716" s="48">
        <v>160.16931036100806</v>
      </c>
      <c r="S716" s="6">
        <v>0</v>
      </c>
      <c r="T716" s="5">
        <v>35.269167206560866</v>
      </c>
      <c r="U716" s="6">
        <v>0</v>
      </c>
      <c r="V716" s="9">
        <v>0</v>
      </c>
      <c r="W716" s="6">
        <v>0</v>
      </c>
      <c r="X716" s="23">
        <v>129.17001090479516</v>
      </c>
      <c r="Y716" s="6">
        <v>0</v>
      </c>
      <c r="Z716" s="27">
        <v>2.3553952388289758</v>
      </c>
      <c r="AA716" s="6">
        <v>0</v>
      </c>
      <c r="AB716" s="51"/>
      <c r="AC716" s="6"/>
      <c r="AD716" s="34"/>
      <c r="AE716" s="6"/>
      <c r="AG716" s="6"/>
      <c r="AI716" s="6"/>
    </row>
    <row r="717" spans="1:35">
      <c r="A717" s="1" t="s">
        <v>28</v>
      </c>
      <c r="B717" s="1" t="s">
        <v>81</v>
      </c>
      <c r="C717" s="1" t="s">
        <v>82</v>
      </c>
      <c r="D717" s="10">
        <v>0.10416666666666667</v>
      </c>
      <c r="E717" s="3">
        <v>-170</v>
      </c>
      <c r="F717" s="3">
        <f t="shared" si="89"/>
        <v>5.1035000000000004</v>
      </c>
      <c r="G717" s="1">
        <v>5609</v>
      </c>
      <c r="H717" s="11">
        <v>5668.4646970000003</v>
      </c>
      <c r="I717" s="1">
        <v>0</v>
      </c>
      <c r="J717" s="14">
        <v>0.83178300000000005</v>
      </c>
      <c r="K717" s="6">
        <v>0</v>
      </c>
      <c r="L717" s="18">
        <v>34.704681080004605</v>
      </c>
      <c r="M717" s="6">
        <v>0</v>
      </c>
      <c r="N717" s="7">
        <v>27.819058173003668</v>
      </c>
      <c r="O717" s="6">
        <v>0</v>
      </c>
      <c r="P717" s="27">
        <v>4.3</v>
      </c>
      <c r="Q717" s="6">
        <v>0</v>
      </c>
      <c r="R717" s="48">
        <v>160.11633575478032</v>
      </c>
      <c r="S717" s="6">
        <v>0</v>
      </c>
      <c r="T717" s="5">
        <v>35.307033381836035</v>
      </c>
      <c r="U717" s="6">
        <v>0</v>
      </c>
      <c r="V717" s="9">
        <v>0</v>
      </c>
      <c r="W717" s="6">
        <v>0</v>
      </c>
      <c r="X717" s="23">
        <v>128.70144328517458</v>
      </c>
      <c r="Y717" s="6">
        <v>0</v>
      </c>
      <c r="Z717" s="27">
        <v>2.3590246503479531</v>
      </c>
      <c r="AA717" s="6">
        <v>0</v>
      </c>
      <c r="AB717" s="51"/>
      <c r="AC717" s="6"/>
      <c r="AD717" s="34">
        <v>3.1479499497362706E-4</v>
      </c>
      <c r="AE717" s="6">
        <v>0</v>
      </c>
      <c r="AF717" s="32">
        <v>0.23715136827673663</v>
      </c>
      <c r="AG717" s="6">
        <v>0</v>
      </c>
      <c r="AH717" s="9">
        <v>5.7555944321664985</v>
      </c>
      <c r="AI717" s="6">
        <v>0</v>
      </c>
    </row>
    <row r="718" spans="1:35">
      <c r="A718" s="1" t="s">
        <v>28</v>
      </c>
      <c r="B718" s="1" t="s">
        <v>83</v>
      </c>
      <c r="C718" s="1" t="s">
        <v>84</v>
      </c>
      <c r="D718" s="10">
        <v>0.48541666666666666</v>
      </c>
      <c r="E718" s="3">
        <f>-(170+0.75/60)</f>
        <v>-170.01249999999999</v>
      </c>
      <c r="F718" s="3">
        <f>10+0.05/60</f>
        <v>10.000833333333333</v>
      </c>
      <c r="G718" s="1">
        <v>4329</v>
      </c>
      <c r="H718" s="11">
        <v>0</v>
      </c>
      <c r="I718" s="1">
        <v>0</v>
      </c>
      <c r="J718" s="9">
        <v>27.4</v>
      </c>
      <c r="K718" s="6">
        <v>0</v>
      </c>
      <c r="L718" s="18">
        <v>33.933732750373679</v>
      </c>
      <c r="M718" s="6">
        <v>0</v>
      </c>
      <c r="N718" s="7">
        <v>21.789147419292249</v>
      </c>
      <c r="O718" s="6">
        <v>0</v>
      </c>
      <c r="P718" s="27">
        <v>4.72</v>
      </c>
      <c r="Q718" s="6">
        <v>0</v>
      </c>
      <c r="R718" s="48">
        <v>-6.8204285159118854</v>
      </c>
      <c r="S718" s="6">
        <v>0</v>
      </c>
      <c r="T718" s="5">
        <v>0</v>
      </c>
      <c r="U718" s="6">
        <v>0</v>
      </c>
      <c r="V718" s="9">
        <v>0</v>
      </c>
      <c r="W718" s="6">
        <v>0</v>
      </c>
      <c r="X718" s="23">
        <v>0</v>
      </c>
      <c r="Y718" s="6">
        <v>0</v>
      </c>
      <c r="Z718" s="27">
        <v>5.5321969131913798E-2</v>
      </c>
      <c r="AA718" s="6">
        <v>0</v>
      </c>
      <c r="AB718" s="30">
        <v>4.4603999999999998E-2</v>
      </c>
      <c r="AC718" s="6">
        <v>0</v>
      </c>
      <c r="AD718" s="34">
        <v>0.48958580081702135</v>
      </c>
      <c r="AE718" s="6">
        <v>0</v>
      </c>
      <c r="AF718" s="32">
        <v>5.398592582198658</v>
      </c>
      <c r="AG718" s="6">
        <v>0</v>
      </c>
      <c r="AH718" s="9">
        <v>51.264173326567885</v>
      </c>
      <c r="AI718" s="6">
        <v>0</v>
      </c>
    </row>
    <row r="719" spans="1:35">
      <c r="A719" s="1" t="s">
        <v>28</v>
      </c>
      <c r="B719" s="1" t="s">
        <v>83</v>
      </c>
      <c r="C719" s="1" t="s">
        <v>84</v>
      </c>
      <c r="D719" s="10">
        <v>0.48541666666666666</v>
      </c>
      <c r="E719" s="3">
        <f t="shared" ref="E719:E728" si="90">-(170+0.75/60)</f>
        <v>-170.01249999999999</v>
      </c>
      <c r="F719" s="3">
        <f t="shared" ref="F719:F728" si="91">10+0.05/60</f>
        <v>10.000833333333333</v>
      </c>
      <c r="G719" s="1">
        <v>4329</v>
      </c>
      <c r="H719" s="11">
        <v>4.0926963020000002</v>
      </c>
      <c r="I719" s="1">
        <v>0</v>
      </c>
      <c r="J719" s="14">
        <v>27.360099999999999</v>
      </c>
      <c r="K719" s="6">
        <v>0</v>
      </c>
      <c r="L719" s="18">
        <v>33.929579054952505</v>
      </c>
      <c r="M719" s="6">
        <v>0</v>
      </c>
      <c r="N719" s="7">
        <v>21.798822536241801</v>
      </c>
      <c r="O719" s="6">
        <v>0</v>
      </c>
      <c r="P719" s="27">
        <v>4.6500000000000004</v>
      </c>
      <c r="Q719" s="6">
        <v>0</v>
      </c>
      <c r="R719" s="48">
        <v>-3.556167894075287</v>
      </c>
      <c r="S719" s="6">
        <v>0</v>
      </c>
      <c r="T719" s="5">
        <v>0</v>
      </c>
      <c r="U719" s="6">
        <v>0</v>
      </c>
      <c r="V719" s="9">
        <v>0</v>
      </c>
      <c r="W719" s="6">
        <v>0</v>
      </c>
      <c r="X719" s="23">
        <v>0</v>
      </c>
      <c r="Y719" s="6">
        <v>0</v>
      </c>
      <c r="Z719" s="27">
        <v>5.5354558808743896E-2</v>
      </c>
      <c r="AA719" s="6">
        <v>0</v>
      </c>
      <c r="AB719" s="30"/>
      <c r="AC719" s="6"/>
      <c r="AD719" s="34"/>
      <c r="AE719" s="6"/>
      <c r="AG719" s="6"/>
      <c r="AI719" s="6"/>
    </row>
    <row r="720" spans="1:35">
      <c r="A720" s="1" t="s">
        <v>28</v>
      </c>
      <c r="B720" s="1" t="s">
        <v>83</v>
      </c>
      <c r="C720" s="1" t="s">
        <v>84</v>
      </c>
      <c r="D720" s="10">
        <v>0.48541666666666666</v>
      </c>
      <c r="E720" s="3">
        <f t="shared" si="90"/>
        <v>-170.01249999999999</v>
      </c>
      <c r="F720" s="3">
        <f t="shared" si="91"/>
        <v>10.000833333333333</v>
      </c>
      <c r="G720" s="1">
        <v>4329</v>
      </c>
      <c r="H720" s="11">
        <v>10.254456380000001</v>
      </c>
      <c r="I720" s="1">
        <v>0</v>
      </c>
      <c r="J720" s="14">
        <v>27.360600000000002</v>
      </c>
      <c r="K720" s="6">
        <v>0</v>
      </c>
      <c r="L720" s="18">
        <v>33.92738636415865</v>
      </c>
      <c r="M720" s="6">
        <v>0</v>
      </c>
      <c r="N720" s="7">
        <v>21.797012576422162</v>
      </c>
      <c r="O720" s="6">
        <v>0</v>
      </c>
      <c r="P720" s="27">
        <v>4.6100000000000003</v>
      </c>
      <c r="Q720" s="6">
        <v>0</v>
      </c>
      <c r="R720" s="48">
        <v>-1.7696357840296741</v>
      </c>
      <c r="S720" s="6">
        <v>0</v>
      </c>
      <c r="T720" s="5">
        <v>0</v>
      </c>
      <c r="U720" s="6">
        <v>0</v>
      </c>
      <c r="V720" s="9">
        <v>0</v>
      </c>
      <c r="W720" s="6">
        <v>0</v>
      </c>
      <c r="X720" s="23">
        <v>0</v>
      </c>
      <c r="Y720" s="6">
        <v>0</v>
      </c>
      <c r="Z720" s="27">
        <v>5.5387132791298921E-2</v>
      </c>
      <c r="AA720" s="6">
        <v>0</v>
      </c>
      <c r="AB720" s="30">
        <v>4.3524E-2</v>
      </c>
      <c r="AC720" s="6">
        <v>0</v>
      </c>
      <c r="AD720" s="34">
        <v>0.40523040128742749</v>
      </c>
      <c r="AE720" s="6">
        <v>0</v>
      </c>
      <c r="AF720" s="32">
        <v>5.5211171001525026</v>
      </c>
      <c r="AG720" s="6">
        <v>0</v>
      </c>
      <c r="AH720" s="9">
        <v>43.482495776070728</v>
      </c>
      <c r="AI720" s="6">
        <v>0</v>
      </c>
    </row>
    <row r="721" spans="1:35">
      <c r="A721" s="1" t="s">
        <v>28</v>
      </c>
      <c r="B721" s="1" t="s">
        <v>83</v>
      </c>
      <c r="C721" s="1" t="s">
        <v>84</v>
      </c>
      <c r="D721" s="10">
        <v>0.48541666666666666</v>
      </c>
      <c r="E721" s="3">
        <f t="shared" si="90"/>
        <v>-170.01249999999999</v>
      </c>
      <c r="F721" s="3">
        <f t="shared" si="91"/>
        <v>10.000833333333333</v>
      </c>
      <c r="G721" s="1">
        <v>4329</v>
      </c>
      <c r="H721" s="11">
        <v>19.937700209999999</v>
      </c>
      <c r="I721" s="1">
        <v>0</v>
      </c>
      <c r="J721" s="14">
        <v>27.360399999999998</v>
      </c>
      <c r="K721" s="6">
        <v>0</v>
      </c>
      <c r="L721" s="18">
        <v>33.930684322250336</v>
      </c>
      <c r="M721" s="6">
        <v>0</v>
      </c>
      <c r="N721" s="7">
        <v>21.799557871900106</v>
      </c>
      <c r="O721" s="6">
        <v>0</v>
      </c>
      <c r="P721" s="27">
        <v>4.6100000000000003</v>
      </c>
      <c r="Q721" s="6">
        <v>0</v>
      </c>
      <c r="R721" s="48">
        <v>-1.7727281393994474</v>
      </c>
      <c r="S721" s="6">
        <v>0</v>
      </c>
      <c r="T721" s="5">
        <v>0</v>
      </c>
      <c r="U721" s="6">
        <v>0</v>
      </c>
      <c r="V721" s="9">
        <v>0</v>
      </c>
      <c r="W721" s="6">
        <v>0</v>
      </c>
      <c r="X721" s="23">
        <v>0</v>
      </c>
      <c r="Y721" s="6">
        <v>0</v>
      </c>
      <c r="Z721" s="27">
        <v>5.0386829176539236E-2</v>
      </c>
      <c r="AA721" s="6">
        <v>0</v>
      </c>
      <c r="AB721" s="30">
        <v>4.6224000000000001E-2</v>
      </c>
      <c r="AC721" s="6">
        <v>0</v>
      </c>
      <c r="AD721" s="34">
        <v>0.45411180723249528</v>
      </c>
      <c r="AE721" s="6">
        <v>0</v>
      </c>
      <c r="AF721" s="32">
        <v>4.1908672415247583</v>
      </c>
      <c r="AG721" s="6">
        <v>0</v>
      </c>
      <c r="AH721" s="9">
        <v>43.150351002573892</v>
      </c>
      <c r="AI721" s="6">
        <v>0</v>
      </c>
    </row>
    <row r="722" spans="1:35">
      <c r="A722" s="1" t="s">
        <v>28</v>
      </c>
      <c r="B722" s="1" t="s">
        <v>83</v>
      </c>
      <c r="C722" s="1" t="s">
        <v>84</v>
      </c>
      <c r="D722" s="10">
        <v>0.48541666666666666</v>
      </c>
      <c r="E722" s="3">
        <f t="shared" si="90"/>
        <v>-170.01249999999999</v>
      </c>
      <c r="F722" s="3">
        <f t="shared" si="91"/>
        <v>10.000833333333333</v>
      </c>
      <c r="G722" s="1">
        <v>4329</v>
      </c>
      <c r="H722" s="11">
        <v>29.399773159999999</v>
      </c>
      <c r="I722" s="1">
        <v>0</v>
      </c>
      <c r="J722" s="14">
        <v>27.3612</v>
      </c>
      <c r="K722" s="6">
        <v>0</v>
      </c>
      <c r="L722" s="18">
        <v>33.928883809095574</v>
      </c>
      <c r="M722" s="6">
        <v>0</v>
      </c>
      <c r="N722" s="7">
        <v>21.797946761789376</v>
      </c>
      <c r="O722" s="6">
        <v>0</v>
      </c>
      <c r="P722" s="27">
        <v>4.6100000000000003</v>
      </c>
      <c r="Q722" s="6">
        <v>0</v>
      </c>
      <c r="R722" s="48">
        <v>-1.7733703115744106</v>
      </c>
      <c r="S722" s="6">
        <v>0</v>
      </c>
      <c r="T722" s="5">
        <v>0</v>
      </c>
      <c r="U722" s="6">
        <v>0</v>
      </c>
      <c r="V722" s="9">
        <v>0</v>
      </c>
      <c r="W722" s="6">
        <v>0</v>
      </c>
      <c r="X722" s="23">
        <v>0</v>
      </c>
      <c r="Y722" s="6">
        <v>0</v>
      </c>
      <c r="Z722" s="27">
        <v>5.0416868313682375E-2</v>
      </c>
      <c r="AA722" s="6">
        <v>0</v>
      </c>
      <c r="AB722" s="30">
        <v>4.4603999999999998E-2</v>
      </c>
      <c r="AC722" s="6">
        <v>0</v>
      </c>
      <c r="AD722" s="34">
        <v>0.44004255530522246</v>
      </c>
      <c r="AE722" s="6">
        <v>0</v>
      </c>
      <c r="AF722" s="32">
        <v>5.621886983242173</v>
      </c>
      <c r="AG722" s="6">
        <v>0</v>
      </c>
      <c r="AH722" s="9">
        <v>55.169246877823475</v>
      </c>
      <c r="AI722" s="6">
        <v>0</v>
      </c>
    </row>
    <row r="723" spans="1:35">
      <c r="A723" s="1" t="s">
        <v>28</v>
      </c>
      <c r="B723" s="1" t="s">
        <v>83</v>
      </c>
      <c r="C723" s="1" t="s">
        <v>84</v>
      </c>
      <c r="D723" s="10">
        <v>0.48541666666666666</v>
      </c>
      <c r="E723" s="3">
        <f t="shared" si="90"/>
        <v>-170.01249999999999</v>
      </c>
      <c r="F723" s="3">
        <f t="shared" si="91"/>
        <v>10.000833333333333</v>
      </c>
      <c r="G723" s="1">
        <v>4329</v>
      </c>
      <c r="H723" s="11">
        <v>50.927171100000002</v>
      </c>
      <c r="I723" s="1">
        <v>0</v>
      </c>
      <c r="J723" s="14">
        <v>27.359200000000001</v>
      </c>
      <c r="K723" s="6">
        <v>0</v>
      </c>
      <c r="L723" s="18">
        <v>33.928848155522822</v>
      </c>
      <c r="M723" s="6">
        <v>0</v>
      </c>
      <c r="N723" s="7">
        <v>21.798561235392299</v>
      </c>
      <c r="O723" s="6">
        <v>0</v>
      </c>
      <c r="P723" s="27">
        <v>4.5999999999999996</v>
      </c>
      <c r="Q723" s="6">
        <v>0</v>
      </c>
      <c r="R723" s="48">
        <v>-1.3201539249945142</v>
      </c>
      <c r="S723" s="6">
        <v>0</v>
      </c>
      <c r="T723" s="5">
        <v>0</v>
      </c>
      <c r="U723" s="6">
        <v>0</v>
      </c>
      <c r="V723" s="9">
        <v>0</v>
      </c>
      <c r="W723" s="6">
        <v>0</v>
      </c>
      <c r="X723" s="23">
        <v>0</v>
      </c>
      <c r="Y723" s="6">
        <v>0</v>
      </c>
      <c r="Z723" s="27">
        <v>5.5631404172243229E-2</v>
      </c>
      <c r="AA723" s="6">
        <v>0</v>
      </c>
      <c r="AB723" s="30">
        <v>4.6764E-2</v>
      </c>
      <c r="AC723" s="6">
        <v>0</v>
      </c>
      <c r="AD723" s="34">
        <v>0.41424356324023209</v>
      </c>
      <c r="AE723" s="6">
        <v>0</v>
      </c>
      <c r="AF723" s="32">
        <v>5.2972500622767233</v>
      </c>
      <c r="AG723" s="6">
        <v>0</v>
      </c>
      <c r="AH723" s="9">
        <v>43.942753533630622</v>
      </c>
      <c r="AI723" s="6">
        <v>0</v>
      </c>
    </row>
    <row r="724" spans="1:35">
      <c r="A724" s="1" t="s">
        <v>28</v>
      </c>
      <c r="B724" s="1" t="s">
        <v>83</v>
      </c>
      <c r="C724" s="1" t="s">
        <v>84</v>
      </c>
      <c r="D724" s="10">
        <v>0.48541666666666666</v>
      </c>
      <c r="E724" s="3">
        <f t="shared" si="90"/>
        <v>-170.01249999999999</v>
      </c>
      <c r="F724" s="3">
        <f t="shared" si="91"/>
        <v>10.000833333333333</v>
      </c>
      <c r="G724" s="1">
        <v>4329</v>
      </c>
      <c r="H724" s="11">
        <v>75.880576959999999</v>
      </c>
      <c r="I724" s="1">
        <v>0</v>
      </c>
      <c r="J724" s="14">
        <v>26.264900000000001</v>
      </c>
      <c r="K724" s="6">
        <v>0</v>
      </c>
      <c r="L724" s="18">
        <v>34.242311978585228</v>
      </c>
      <c r="M724" s="6">
        <v>0</v>
      </c>
      <c r="N724" s="7">
        <v>22.381168931229126</v>
      </c>
      <c r="O724" s="6">
        <v>0</v>
      </c>
      <c r="P724" s="27">
        <v>4.7300000000000004</v>
      </c>
      <c r="Q724" s="6">
        <v>0</v>
      </c>
      <c r="R724" s="48">
        <v>-3.7352410141675136</v>
      </c>
      <c r="S724" s="6">
        <v>0</v>
      </c>
      <c r="T724" s="5">
        <v>0</v>
      </c>
      <c r="U724" s="6">
        <v>0</v>
      </c>
      <c r="V724" s="9">
        <v>0</v>
      </c>
      <c r="W724" s="6">
        <v>0</v>
      </c>
      <c r="X724" s="23">
        <v>0</v>
      </c>
      <c r="Y724" s="6">
        <v>0</v>
      </c>
      <c r="Z724" s="27">
        <v>8.5931075817271302E-2</v>
      </c>
      <c r="AA724" s="6">
        <v>0</v>
      </c>
      <c r="AB724" s="30">
        <v>0.10616399999999999</v>
      </c>
      <c r="AC724" s="6">
        <v>0</v>
      </c>
      <c r="AD724" s="34">
        <v>0.64824387416969698</v>
      </c>
      <c r="AE724" s="6">
        <v>0</v>
      </c>
      <c r="AF724" s="32">
        <v>5.1457183655802652</v>
      </c>
      <c r="AG724" s="6">
        <v>0</v>
      </c>
      <c r="AH724" s="9">
        <v>86.870093045428078</v>
      </c>
      <c r="AI724" s="6">
        <v>0</v>
      </c>
    </row>
    <row r="725" spans="1:35">
      <c r="A725" s="1" t="s">
        <v>28</v>
      </c>
      <c r="B725" s="1" t="s">
        <v>83</v>
      </c>
      <c r="C725" s="1" t="s">
        <v>84</v>
      </c>
      <c r="D725" s="10">
        <v>0.48541666666666666</v>
      </c>
      <c r="E725" s="3">
        <f t="shared" si="90"/>
        <v>-170.01249999999999</v>
      </c>
      <c r="F725" s="3">
        <f t="shared" si="91"/>
        <v>10.000833333333333</v>
      </c>
      <c r="G725" s="1">
        <v>4329</v>
      </c>
      <c r="H725" s="11">
        <v>99.419663810000003</v>
      </c>
      <c r="I725" s="1">
        <v>0</v>
      </c>
      <c r="J725" s="14"/>
      <c r="K725" s="6"/>
      <c r="L725" s="18"/>
      <c r="M725" s="6"/>
      <c r="N725" s="7"/>
      <c r="O725" s="6"/>
      <c r="P725" s="27">
        <v>4.7300000000000004</v>
      </c>
      <c r="Q725" s="6">
        <v>0</v>
      </c>
      <c r="R725" s="48"/>
      <c r="S725" s="6">
        <v>0</v>
      </c>
      <c r="T725" s="5">
        <v>0</v>
      </c>
      <c r="U725" s="6">
        <v>0</v>
      </c>
      <c r="V725" s="9">
        <v>0</v>
      </c>
      <c r="W725" s="6">
        <v>0</v>
      </c>
      <c r="X725" s="23">
        <v>0</v>
      </c>
      <c r="Y725" s="6">
        <v>0</v>
      </c>
      <c r="Z725" s="27">
        <v>0.18692826805744256</v>
      </c>
      <c r="AA725" s="6">
        <v>0</v>
      </c>
      <c r="AB725" s="30">
        <v>0.15098400000000001</v>
      </c>
      <c r="AC725" s="6">
        <v>0</v>
      </c>
      <c r="AD725" s="34">
        <v>0.2419704430727273</v>
      </c>
      <c r="AE725" s="6">
        <v>0</v>
      </c>
      <c r="AF725" s="32">
        <v>4.2619692529560478</v>
      </c>
      <c r="AG725" s="6">
        <v>0</v>
      </c>
      <c r="AH725" s="9">
        <v>120.52530639730639</v>
      </c>
      <c r="AI725" s="6">
        <v>0</v>
      </c>
    </row>
    <row r="726" spans="1:35">
      <c r="A726" s="1" t="s">
        <v>28</v>
      </c>
      <c r="B726" s="1" t="s">
        <v>83</v>
      </c>
      <c r="C726" s="1" t="s">
        <v>84</v>
      </c>
      <c r="D726" s="10">
        <v>0.48541666666666666</v>
      </c>
      <c r="E726" s="3">
        <f t="shared" si="90"/>
        <v>-170.01249999999999</v>
      </c>
      <c r="F726" s="3">
        <f t="shared" si="91"/>
        <v>10.000833333333333</v>
      </c>
      <c r="G726" s="1">
        <v>4329</v>
      </c>
      <c r="H726" s="11">
        <v>126.44608150000001</v>
      </c>
      <c r="I726" s="1">
        <v>0</v>
      </c>
      <c r="J726" s="14"/>
      <c r="K726" s="6">
        <v>0</v>
      </c>
      <c r="L726" s="18"/>
      <c r="M726" s="6">
        <v>0</v>
      </c>
      <c r="N726" s="7"/>
      <c r="O726" s="6">
        <v>0</v>
      </c>
      <c r="P726" s="27">
        <v>3.63</v>
      </c>
      <c r="Q726" s="6">
        <v>0</v>
      </c>
      <c r="R726" s="48"/>
      <c r="S726" s="6">
        <v>0</v>
      </c>
      <c r="T726" s="5">
        <v>8.9602550751853993</v>
      </c>
      <c r="U726" s="6">
        <v>0</v>
      </c>
      <c r="V726" s="9">
        <v>0.28000000000000003</v>
      </c>
      <c r="W726" s="6">
        <v>0</v>
      </c>
      <c r="X726" s="23">
        <v>5.1948149936613017</v>
      </c>
      <c r="Y726" s="6">
        <v>0</v>
      </c>
      <c r="Z726" s="27">
        <v>0.78282931508985798</v>
      </c>
      <c r="AA726" s="6">
        <v>0</v>
      </c>
      <c r="AB726" s="30">
        <v>0.14180400000000001</v>
      </c>
      <c r="AC726" s="6">
        <v>0</v>
      </c>
      <c r="AD726" s="34">
        <v>8.2125334145454545E-2</v>
      </c>
      <c r="AE726" s="6">
        <v>0</v>
      </c>
      <c r="AF726" s="32">
        <v>2.6425740674531824</v>
      </c>
      <c r="AG726" s="6">
        <v>0</v>
      </c>
      <c r="AH726" s="9">
        <v>74.70942973595605</v>
      </c>
      <c r="AI726" s="6">
        <v>0</v>
      </c>
    </row>
    <row r="727" spans="1:35">
      <c r="A727" s="1" t="s">
        <v>28</v>
      </c>
      <c r="B727" s="1" t="s">
        <v>83</v>
      </c>
      <c r="C727" s="1" t="s">
        <v>84</v>
      </c>
      <c r="D727" s="10">
        <v>0.48541666666666666</v>
      </c>
      <c r="E727" s="3">
        <f t="shared" si="90"/>
        <v>-170.01249999999999</v>
      </c>
      <c r="F727" s="3">
        <f t="shared" si="91"/>
        <v>10.000833333333333</v>
      </c>
      <c r="G727" s="1">
        <v>4329</v>
      </c>
      <c r="H727" s="11">
        <v>148.8138524</v>
      </c>
      <c r="I727" s="1">
        <v>0</v>
      </c>
      <c r="J727" s="14">
        <v>13.794700000000001</v>
      </c>
      <c r="K727" s="6">
        <v>0</v>
      </c>
      <c r="L727" s="18">
        <v>34.450398952408428</v>
      </c>
      <c r="M727" s="6">
        <v>0</v>
      </c>
      <c r="N727" s="7">
        <v>25.805831625232486</v>
      </c>
      <c r="O727" s="6">
        <v>0</v>
      </c>
      <c r="P727" s="27">
        <v>2.77</v>
      </c>
      <c r="Q727" s="6">
        <v>0</v>
      </c>
      <c r="R727" s="48">
        <v>137.45710308747243</v>
      </c>
      <c r="S727" s="6">
        <v>0</v>
      </c>
      <c r="T727" s="5">
        <v>18.252157461312297</v>
      </c>
      <c r="U727" s="6">
        <v>0</v>
      </c>
      <c r="V727" s="9">
        <v>0.02</v>
      </c>
      <c r="W727" s="6">
        <v>0</v>
      </c>
      <c r="X727" s="23">
        <v>13.310698696181273</v>
      </c>
      <c r="Y727" s="6">
        <v>0</v>
      </c>
      <c r="Z727" s="27">
        <v>1.363680621840679</v>
      </c>
      <c r="AA727" s="6">
        <v>0</v>
      </c>
      <c r="AB727" s="30">
        <v>6.8363999999999994E-2</v>
      </c>
      <c r="AC727" s="6">
        <v>0</v>
      </c>
      <c r="AD727" s="34">
        <v>2.6367361972727269E-2</v>
      </c>
      <c r="AE727" s="6">
        <v>0</v>
      </c>
      <c r="AF727" s="32">
        <v>1.6405276352985114</v>
      </c>
      <c r="AG727" s="6">
        <v>0</v>
      </c>
      <c r="AH727" s="9">
        <v>37.851284777600569</v>
      </c>
      <c r="AI727" s="6">
        <v>0</v>
      </c>
    </row>
    <row r="728" spans="1:35">
      <c r="A728" s="1" t="s">
        <v>28</v>
      </c>
      <c r="B728" s="1" t="s">
        <v>83</v>
      </c>
      <c r="C728" s="1" t="s">
        <v>84</v>
      </c>
      <c r="D728" s="10">
        <v>0.48541666666666666</v>
      </c>
      <c r="E728" s="3">
        <f t="shared" si="90"/>
        <v>-170.01249999999999</v>
      </c>
      <c r="F728" s="3">
        <f t="shared" si="91"/>
        <v>10.000833333333333</v>
      </c>
      <c r="G728" s="1">
        <v>4329</v>
      </c>
      <c r="H728" s="11">
        <v>398.32936050000001</v>
      </c>
      <c r="I728" s="1">
        <v>0</v>
      </c>
      <c r="J728" s="14"/>
      <c r="K728" s="6"/>
      <c r="L728" s="16"/>
      <c r="M728" s="6"/>
      <c r="N728" s="7"/>
      <c r="O728" s="6"/>
      <c r="P728" s="28"/>
      <c r="Q728" s="6">
        <v>0</v>
      </c>
      <c r="R728" s="48"/>
      <c r="S728" s="6">
        <v>0</v>
      </c>
      <c r="T728" s="5"/>
      <c r="U728" s="6"/>
      <c r="W728" s="6"/>
      <c r="X728" s="24"/>
      <c r="Y728" s="6"/>
      <c r="Z728" s="28"/>
      <c r="AA728" s="6"/>
      <c r="AB728" s="51"/>
      <c r="AC728" s="6"/>
      <c r="AD728" s="34">
        <v>1.2337126892045455E-3</v>
      </c>
      <c r="AE728" s="6"/>
      <c r="AF728" s="31">
        <v>0.80887565131267325</v>
      </c>
      <c r="AG728" s="6">
        <v>0</v>
      </c>
      <c r="AI728" s="6"/>
    </row>
    <row r="729" spans="1:35">
      <c r="A729" s="1" t="s">
        <v>28</v>
      </c>
      <c r="B729" s="1" t="s">
        <v>83</v>
      </c>
      <c r="C729" s="1" t="s">
        <v>84</v>
      </c>
      <c r="D729" s="10">
        <v>0.30972222222222223</v>
      </c>
      <c r="E729" s="3">
        <f>-(170+0.33/60)</f>
        <v>-170.00550000000001</v>
      </c>
      <c r="F729" s="3">
        <f>9+59.99/60</f>
        <v>9.9998333333333331</v>
      </c>
      <c r="G729" s="1">
        <v>4314</v>
      </c>
      <c r="H729" s="11">
        <v>198.60048810000001</v>
      </c>
      <c r="I729" s="1">
        <v>0</v>
      </c>
      <c r="J729" s="14">
        <v>10.8576</v>
      </c>
      <c r="K729" s="6">
        <v>0</v>
      </c>
      <c r="L729" s="18">
        <v>34.57261216043311</v>
      </c>
      <c r="M729" s="6">
        <v>0</v>
      </c>
      <c r="N729" s="7">
        <v>26.468762307051747</v>
      </c>
      <c r="O729" s="6">
        <v>0</v>
      </c>
      <c r="P729" s="27">
        <v>0.84</v>
      </c>
      <c r="Q729" s="6">
        <v>0</v>
      </c>
      <c r="R729" s="48">
        <v>240.09903840218033</v>
      </c>
      <c r="S729" s="6">
        <v>0</v>
      </c>
      <c r="T729" s="5">
        <v>33.553126227806032</v>
      </c>
      <c r="U729" s="6">
        <v>0</v>
      </c>
      <c r="V729" s="9">
        <v>0</v>
      </c>
      <c r="W729" s="6">
        <v>0</v>
      </c>
      <c r="X729" s="23">
        <v>29.717732245818347</v>
      </c>
      <c r="Y729" s="6">
        <v>0</v>
      </c>
      <c r="Z729" s="27">
        <v>2.3789918178658436</v>
      </c>
      <c r="AA729" s="6">
        <v>0</v>
      </c>
      <c r="AB729" s="30">
        <v>4.2119999999999996E-3</v>
      </c>
      <c r="AC729" s="6">
        <v>0</v>
      </c>
      <c r="AD729" s="34">
        <v>1.6029854661616164E-3</v>
      </c>
      <c r="AE729" s="6">
        <v>0</v>
      </c>
      <c r="AF729" s="32">
        <v>1.1933871980445303</v>
      </c>
      <c r="AG729" s="6">
        <v>0</v>
      </c>
      <c r="AH729" s="9">
        <v>39.221954415954428</v>
      </c>
      <c r="AI729" s="6">
        <v>0</v>
      </c>
    </row>
    <row r="730" spans="1:35" s="1" customFormat="1">
      <c r="A730" s="1" t="s">
        <v>28</v>
      </c>
      <c r="B730" s="1" t="s">
        <v>83</v>
      </c>
      <c r="C730" s="1" t="s">
        <v>84</v>
      </c>
      <c r="D730" s="10">
        <v>0.30972222222222223</v>
      </c>
      <c r="E730" s="3">
        <f t="shared" ref="E730:E740" si="92">-(170+0.33/60)</f>
        <v>-170.00550000000001</v>
      </c>
      <c r="F730" s="3">
        <f t="shared" ref="F730:F740" si="93">9+59.99/60</f>
        <v>9.9998333333333331</v>
      </c>
      <c r="G730" s="1">
        <v>4314</v>
      </c>
      <c r="H730" s="11">
        <v>297.27380090000003</v>
      </c>
      <c r="I730" s="1">
        <v>0</v>
      </c>
      <c r="J730" s="1">
        <v>9.7028300000000005</v>
      </c>
      <c r="K730" s="6">
        <v>0</v>
      </c>
      <c r="L730" s="18">
        <v>34.649636566187986</v>
      </c>
      <c r="M730" s="6">
        <v>0</v>
      </c>
      <c r="N730" s="7">
        <v>26.728988192135603</v>
      </c>
      <c r="O730" s="6">
        <v>0</v>
      </c>
      <c r="P730" s="27"/>
      <c r="Q730" s="6">
        <v>0</v>
      </c>
      <c r="R730" s="48"/>
      <c r="S730" s="6">
        <v>0</v>
      </c>
      <c r="T730" s="5">
        <v>37.185716132517257</v>
      </c>
      <c r="U730" s="6">
        <v>0</v>
      </c>
      <c r="V730" s="9">
        <v>0</v>
      </c>
      <c r="W730" s="6">
        <v>0</v>
      </c>
      <c r="X730" s="23">
        <v>35.151591465613485</v>
      </c>
      <c r="Y730" s="6">
        <v>0</v>
      </c>
      <c r="Z730" s="27">
        <v>2.5963916513406367</v>
      </c>
      <c r="AA730" s="6">
        <v>0</v>
      </c>
      <c r="AB730" s="30"/>
      <c r="AC730" s="6"/>
      <c r="AD730" s="33">
        <v>1.0800854040404042E-3</v>
      </c>
      <c r="AE730" s="6">
        <v>0</v>
      </c>
      <c r="AF730" s="31">
        <v>0.78179233400198866</v>
      </c>
      <c r="AG730" s="6">
        <v>0</v>
      </c>
      <c r="AH730" s="9">
        <v>16.128001215938934</v>
      </c>
      <c r="AI730" s="6">
        <v>0</v>
      </c>
    </row>
    <row r="731" spans="1:35">
      <c r="A731" s="1" t="s">
        <v>28</v>
      </c>
      <c r="B731" s="1" t="s">
        <v>83</v>
      </c>
      <c r="C731" s="1" t="s">
        <v>84</v>
      </c>
      <c r="D731" s="10">
        <v>0.30972222222222223</v>
      </c>
      <c r="E731" s="3">
        <f t="shared" si="92"/>
        <v>-170.00550000000001</v>
      </c>
      <c r="F731" s="3">
        <f t="shared" si="93"/>
        <v>9.9998333333333331</v>
      </c>
      <c r="G731" s="1">
        <v>4314</v>
      </c>
      <c r="H731" s="11">
        <v>495.95992639999997</v>
      </c>
      <c r="I731" s="1">
        <v>0</v>
      </c>
      <c r="J731" s="14">
        <v>7.9328599999999998</v>
      </c>
      <c r="K731" s="6">
        <v>0</v>
      </c>
      <c r="L731" s="18">
        <v>34.560435990999729</v>
      </c>
      <c r="M731" s="6">
        <v>0</v>
      </c>
      <c r="N731" s="7">
        <v>26.938895553225848</v>
      </c>
      <c r="O731" s="6">
        <v>0</v>
      </c>
      <c r="P731" s="27">
        <v>0.9</v>
      </c>
      <c r="Q731" s="6">
        <v>0</v>
      </c>
      <c r="R731" s="48">
        <v>256.10138036420835</v>
      </c>
      <c r="S731" s="6">
        <v>0</v>
      </c>
      <c r="T731" s="5">
        <v>38.907911119565682</v>
      </c>
      <c r="U731" s="6">
        <v>0</v>
      </c>
      <c r="V731" s="9">
        <v>0</v>
      </c>
      <c r="W731" s="6">
        <v>0</v>
      </c>
      <c r="X731" s="23">
        <v>47.833723013498684</v>
      </c>
      <c r="Y731" s="6">
        <v>0</v>
      </c>
      <c r="Z731" s="27">
        <v>2.7431058453252612</v>
      </c>
      <c r="AA731" s="6">
        <v>0</v>
      </c>
      <c r="AB731" s="30"/>
      <c r="AC731" s="6"/>
      <c r="AD731" s="34">
        <v>6.0841508080808078E-4</v>
      </c>
      <c r="AE731" s="6">
        <v>0</v>
      </c>
      <c r="AF731" s="32">
        <v>0.50721438491039583</v>
      </c>
      <c r="AG731" s="6">
        <v>0</v>
      </c>
      <c r="AH731" s="9">
        <v>9.1624508231768402</v>
      </c>
      <c r="AI731" s="6">
        <v>0</v>
      </c>
    </row>
    <row r="732" spans="1:35">
      <c r="A732" s="1" t="s">
        <v>28</v>
      </c>
      <c r="B732" s="1" t="s">
        <v>83</v>
      </c>
      <c r="C732" s="1" t="s">
        <v>84</v>
      </c>
      <c r="D732" s="10">
        <v>0.30972222222222223</v>
      </c>
      <c r="E732" s="3">
        <f t="shared" si="92"/>
        <v>-170.00550000000001</v>
      </c>
      <c r="F732" s="3">
        <f t="shared" si="93"/>
        <v>9.9998333333333331</v>
      </c>
      <c r="G732" s="1">
        <v>4314</v>
      </c>
      <c r="H732" s="11">
        <v>794.46468040000002</v>
      </c>
      <c r="I732" s="1">
        <v>0</v>
      </c>
      <c r="J732" s="14">
        <v>5.5854299999999997</v>
      </c>
      <c r="K732" s="6">
        <v>0</v>
      </c>
      <c r="L732" s="18">
        <v>34.52239213339287</v>
      </c>
      <c r="M732" s="6">
        <v>0</v>
      </c>
      <c r="N732" s="7">
        <v>27.227124966838574</v>
      </c>
      <c r="O732" s="6">
        <v>0</v>
      </c>
      <c r="P732" s="27">
        <v>0.93</v>
      </c>
      <c r="Q732" s="6">
        <v>0</v>
      </c>
      <c r="R732" s="48">
        <v>271.53236734532726</v>
      </c>
      <c r="S732" s="6">
        <v>0</v>
      </c>
      <c r="T732" s="5">
        <v>43.837598084160462</v>
      </c>
      <c r="U732" s="6">
        <v>0</v>
      </c>
      <c r="V732" s="9">
        <v>0</v>
      </c>
      <c r="W732" s="6">
        <v>0</v>
      </c>
      <c r="X732" s="23">
        <v>78.238961237391536</v>
      </c>
      <c r="Y732" s="6">
        <v>0</v>
      </c>
      <c r="Z732" s="27">
        <v>3.1222351647769502</v>
      </c>
      <c r="AA732" s="6">
        <v>0</v>
      </c>
      <c r="AB732" s="30"/>
      <c r="AC732" s="6"/>
      <c r="AD732" s="34">
        <v>4.6047310757575753E-4</v>
      </c>
      <c r="AE732" s="6">
        <v>0</v>
      </c>
      <c r="AF732" s="32">
        <v>0.46862061290787371</v>
      </c>
      <c r="AG732" s="6">
        <v>0</v>
      </c>
      <c r="AH732" s="9">
        <v>7.4827472543500129</v>
      </c>
      <c r="AI732" s="6">
        <v>0</v>
      </c>
    </row>
    <row r="733" spans="1:35">
      <c r="A733" s="1" t="s">
        <v>28</v>
      </c>
      <c r="B733" s="1" t="s">
        <v>83</v>
      </c>
      <c r="C733" s="1" t="s">
        <v>84</v>
      </c>
      <c r="D733" s="10">
        <v>0.30972222222222223</v>
      </c>
      <c r="E733" s="3">
        <f t="shared" si="92"/>
        <v>-170.00550000000001</v>
      </c>
      <c r="F733" s="3">
        <f t="shared" si="93"/>
        <v>9.9998333333333331</v>
      </c>
      <c r="G733" s="1">
        <v>4314</v>
      </c>
      <c r="H733" s="11">
        <v>993.82556650000004</v>
      </c>
      <c r="I733" s="1">
        <v>0</v>
      </c>
      <c r="J733" s="14">
        <v>4.4649099999999997</v>
      </c>
      <c r="K733" s="6">
        <v>0</v>
      </c>
      <c r="L733" s="18">
        <v>34.545113948475404</v>
      </c>
      <c r="M733" s="6">
        <v>0</v>
      </c>
      <c r="N733" s="7">
        <v>27.374903390058762</v>
      </c>
      <c r="O733" s="6">
        <v>0</v>
      </c>
      <c r="P733" s="27">
        <v>1.21</v>
      </c>
      <c r="Q733" s="6">
        <v>0</v>
      </c>
      <c r="R733" s="48">
        <v>267.56033426203544</v>
      </c>
      <c r="S733" s="6">
        <v>0</v>
      </c>
      <c r="T733" s="5">
        <v>44.116943718870658</v>
      </c>
      <c r="U733" s="6">
        <v>0</v>
      </c>
      <c r="V733" s="9">
        <v>0</v>
      </c>
      <c r="W733" s="6">
        <v>0</v>
      </c>
      <c r="X733" s="23">
        <v>96.628587622043966</v>
      </c>
      <c r="Y733" s="6">
        <v>0</v>
      </c>
      <c r="Z733" s="27">
        <v>3.1174429925303615</v>
      </c>
      <c r="AA733" s="6">
        <v>0</v>
      </c>
      <c r="AB733" s="30"/>
      <c r="AC733" s="6"/>
      <c r="AD733" s="34">
        <v>3.1629656969696976E-4</v>
      </c>
      <c r="AE733" s="6">
        <v>0</v>
      </c>
      <c r="AF733" s="32">
        <v>0.33569001850638835</v>
      </c>
      <c r="AG733" s="6">
        <v>0</v>
      </c>
      <c r="AH733" s="9">
        <v>5.5876240752838156</v>
      </c>
      <c r="AI733" s="6">
        <v>0</v>
      </c>
    </row>
    <row r="734" spans="1:35">
      <c r="A734" s="1" t="s">
        <v>28</v>
      </c>
      <c r="B734" s="1" t="s">
        <v>83</v>
      </c>
      <c r="C734" s="1" t="s">
        <v>84</v>
      </c>
      <c r="D734" s="10">
        <v>0.30972222222222223</v>
      </c>
      <c r="E734" s="3">
        <f t="shared" si="92"/>
        <v>-170.00550000000001</v>
      </c>
      <c r="F734" s="3">
        <f t="shared" si="93"/>
        <v>9.9998333333333331</v>
      </c>
      <c r="G734" s="1">
        <v>4314</v>
      </c>
      <c r="H734" s="11">
        <v>1486.2618709999999</v>
      </c>
      <c r="I734" s="1">
        <v>0</v>
      </c>
      <c r="J734" s="14">
        <v>2.7477499999999999</v>
      </c>
      <c r="K734" s="6">
        <v>0</v>
      </c>
      <c r="L734" s="18">
        <v>34.601472967685858</v>
      </c>
      <c r="M734" s="6">
        <v>0</v>
      </c>
      <c r="N734" s="7">
        <v>27.589749860892198</v>
      </c>
      <c r="O734" s="6">
        <v>0</v>
      </c>
      <c r="P734" s="27">
        <v>1.99</v>
      </c>
      <c r="Q734" s="6">
        <v>0</v>
      </c>
      <c r="R734" s="48">
        <v>246.58988997705114</v>
      </c>
      <c r="S734" s="6">
        <v>0</v>
      </c>
      <c r="T734" s="5">
        <v>42.51100310299131</v>
      </c>
      <c r="U734" s="6">
        <v>0</v>
      </c>
      <c r="V734" s="9">
        <v>0</v>
      </c>
      <c r="W734" s="6">
        <v>0</v>
      </c>
      <c r="X734" s="23">
        <v>132.39265201260895</v>
      </c>
      <c r="Y734" s="6">
        <v>0</v>
      </c>
      <c r="Z734" s="27">
        <v>2.9610645778121532</v>
      </c>
      <c r="AA734" s="6">
        <v>0</v>
      </c>
      <c r="AB734" s="30"/>
      <c r="AC734" s="6"/>
      <c r="AD734" s="34">
        <v>1.1110016101010102E-3</v>
      </c>
      <c r="AE734" s="6">
        <v>0</v>
      </c>
      <c r="AF734" s="32">
        <v>0.21093928249168953</v>
      </c>
      <c r="AG734" s="6">
        <v>0</v>
      </c>
      <c r="AH734" s="9">
        <v>4.366280293882614</v>
      </c>
      <c r="AI734" s="6">
        <v>0</v>
      </c>
    </row>
    <row r="735" spans="1:35">
      <c r="A735" s="1" t="s">
        <v>28</v>
      </c>
      <c r="B735" s="1" t="s">
        <v>83</v>
      </c>
      <c r="C735" s="1" t="s">
        <v>84</v>
      </c>
      <c r="D735" s="10">
        <v>0.30972222222222223</v>
      </c>
      <c r="E735" s="3">
        <f t="shared" si="92"/>
        <v>-170.00550000000001</v>
      </c>
      <c r="F735" s="3">
        <f t="shared" si="93"/>
        <v>9.9998333333333331</v>
      </c>
      <c r="G735" s="1">
        <v>4314</v>
      </c>
      <c r="H735" s="11">
        <v>1978.9841469999999</v>
      </c>
      <c r="I735" s="1">
        <v>0</v>
      </c>
      <c r="J735" s="14">
        <v>1.98861</v>
      </c>
      <c r="K735" s="6">
        <v>0</v>
      </c>
      <c r="L735" s="18">
        <v>34.637777986256083</v>
      </c>
      <c r="M735" s="6">
        <v>0</v>
      </c>
      <c r="N735" s="7">
        <v>27.682413895988702</v>
      </c>
      <c r="O735" s="6">
        <v>0</v>
      </c>
      <c r="P735" s="27">
        <v>2.4</v>
      </c>
      <c r="Q735" s="6">
        <v>0</v>
      </c>
      <c r="R735" s="48">
        <v>234.72487558904004</v>
      </c>
      <c r="S735" s="6">
        <v>0</v>
      </c>
      <c r="T735" s="5">
        <v>41.362550999105395</v>
      </c>
      <c r="U735" s="6">
        <v>0</v>
      </c>
      <c r="V735" s="9">
        <v>0</v>
      </c>
      <c r="W735" s="6">
        <v>0</v>
      </c>
      <c r="X735" s="23">
        <v>148.69502119929615</v>
      </c>
      <c r="Y735" s="6">
        <v>0</v>
      </c>
      <c r="Z735" s="27">
        <v>2.8501385197906739</v>
      </c>
      <c r="AA735" s="6">
        <v>0</v>
      </c>
      <c r="AB735" s="30"/>
      <c r="AC735" s="6"/>
      <c r="AD735" s="34">
        <v>1.7687637121212125E-4</v>
      </c>
      <c r="AE735" s="6">
        <v>0</v>
      </c>
      <c r="AF735" s="32">
        <v>0.17831459633898475</v>
      </c>
      <c r="AG735" s="6">
        <v>0</v>
      </c>
      <c r="AH735" s="9">
        <v>5.3532247637017667</v>
      </c>
      <c r="AI735" s="6">
        <v>0</v>
      </c>
    </row>
    <row r="736" spans="1:35">
      <c r="A736" s="1" t="s">
        <v>28</v>
      </c>
      <c r="B736" s="1" t="s">
        <v>83</v>
      </c>
      <c r="C736" s="1" t="s">
        <v>84</v>
      </c>
      <c r="D736" s="10">
        <v>0.30972222222222223</v>
      </c>
      <c r="E736" s="3">
        <f t="shared" si="92"/>
        <v>-170.00550000000001</v>
      </c>
      <c r="F736" s="3">
        <f t="shared" si="93"/>
        <v>9.9998333333333331</v>
      </c>
      <c r="G736" s="1">
        <v>4314</v>
      </c>
      <c r="H736" s="11">
        <v>2471.9459860000002</v>
      </c>
      <c r="I736" s="1">
        <v>0</v>
      </c>
      <c r="J736" s="14">
        <v>1.6802600000000001</v>
      </c>
      <c r="K736" s="6">
        <v>0</v>
      </c>
      <c r="L736" s="18">
        <v>34.652856202763715</v>
      </c>
      <c r="M736" s="6">
        <v>0</v>
      </c>
      <c r="N736" s="7">
        <v>27.718274343035546</v>
      </c>
      <c r="O736" s="6">
        <v>0</v>
      </c>
      <c r="P736" s="27">
        <v>2.67</v>
      </c>
      <c r="Q736" s="6">
        <v>0</v>
      </c>
      <c r="R736" s="48">
        <v>225.34843815742946</v>
      </c>
      <c r="S736" s="6">
        <v>0</v>
      </c>
      <c r="T736" s="5">
        <v>40.538920686478136</v>
      </c>
      <c r="U736" s="6">
        <v>0</v>
      </c>
      <c r="V736" s="9">
        <v>0</v>
      </c>
      <c r="W736" s="6">
        <v>0</v>
      </c>
      <c r="X736" s="23">
        <v>154.03597689407326</v>
      </c>
      <c r="Y736" s="6">
        <v>0</v>
      </c>
      <c r="Z736" s="27">
        <v>2.7737101587762796</v>
      </c>
      <c r="AA736" s="6">
        <v>0</v>
      </c>
      <c r="AB736" s="30"/>
      <c r="AC736" s="6"/>
      <c r="AD736" s="34">
        <v>1.6746278282828286E-4</v>
      </c>
      <c r="AE736" s="6">
        <v>0</v>
      </c>
      <c r="AF736" s="32">
        <v>0.15099576427500636</v>
      </c>
      <c r="AG736" s="6">
        <v>0</v>
      </c>
      <c r="AH736" s="9">
        <v>5.219417869235901</v>
      </c>
      <c r="AI736" s="6">
        <v>0</v>
      </c>
    </row>
    <row r="737" spans="1:35">
      <c r="A737" s="1" t="s">
        <v>28</v>
      </c>
      <c r="B737" s="1" t="s">
        <v>83</v>
      </c>
      <c r="C737" s="1" t="s">
        <v>84</v>
      </c>
      <c r="D737" s="10">
        <v>0.30972222222222223</v>
      </c>
      <c r="E737" s="3">
        <f t="shared" si="92"/>
        <v>-170.00550000000001</v>
      </c>
      <c r="F737" s="3">
        <f t="shared" si="93"/>
        <v>9.9998333333333331</v>
      </c>
      <c r="G737" s="1">
        <v>4314</v>
      </c>
      <c r="H737" s="11">
        <v>2961.7364229999998</v>
      </c>
      <c r="I737" s="1">
        <v>0</v>
      </c>
      <c r="J737" s="14"/>
      <c r="K737" s="6"/>
      <c r="L737" s="16"/>
      <c r="M737" s="6"/>
      <c r="N737" s="7"/>
      <c r="O737" s="6"/>
      <c r="P737" s="28"/>
      <c r="Q737" s="6">
        <v>0</v>
      </c>
      <c r="R737" s="48"/>
      <c r="S737" s="6">
        <v>0</v>
      </c>
      <c r="T737" s="5"/>
      <c r="U737" s="6"/>
      <c r="W737" s="6"/>
      <c r="X737" s="24"/>
      <c r="Y737" s="6"/>
      <c r="Z737" s="28"/>
      <c r="AA737" s="6"/>
      <c r="AB737" s="51"/>
      <c r="AC737" s="6"/>
      <c r="AD737" s="34"/>
      <c r="AE737" s="6"/>
      <c r="AG737" s="6"/>
      <c r="AI737" s="6"/>
    </row>
    <row r="738" spans="1:35">
      <c r="A738" s="1" t="s">
        <v>28</v>
      </c>
      <c r="B738" s="1" t="s">
        <v>83</v>
      </c>
      <c r="C738" s="1" t="s">
        <v>84</v>
      </c>
      <c r="D738" s="10">
        <v>0.30972222222222223</v>
      </c>
      <c r="E738" s="3">
        <f t="shared" si="92"/>
        <v>-170.00550000000001</v>
      </c>
      <c r="F738" s="3">
        <f t="shared" si="93"/>
        <v>9.9998333333333331</v>
      </c>
      <c r="G738" s="1">
        <v>4314</v>
      </c>
      <c r="H738" s="11">
        <v>3452.1078229999998</v>
      </c>
      <c r="I738" s="1">
        <v>0</v>
      </c>
      <c r="J738" s="14">
        <v>1.2405900000000001</v>
      </c>
      <c r="K738" s="6">
        <v>0</v>
      </c>
      <c r="L738" s="18">
        <v>34.679831491596438</v>
      </c>
      <c r="M738" s="6">
        <v>0</v>
      </c>
      <c r="N738" s="7">
        <v>27.771734872176012</v>
      </c>
      <c r="O738" s="6">
        <v>0</v>
      </c>
      <c r="P738" s="27">
        <v>3.35</v>
      </c>
      <c r="Q738" s="6">
        <v>0</v>
      </c>
      <c r="R738" s="48">
        <v>198.86009343480089</v>
      </c>
      <c r="S738" s="6">
        <v>0</v>
      </c>
      <c r="T738" s="5">
        <v>38.682172183152844</v>
      </c>
      <c r="U738" s="6">
        <v>0</v>
      </c>
      <c r="V738" s="9">
        <v>0</v>
      </c>
      <c r="W738" s="6">
        <v>0</v>
      </c>
      <c r="X738" s="23">
        <v>153.84584210205736</v>
      </c>
      <c r="Y738" s="6">
        <v>0</v>
      </c>
      <c r="Z738" s="27">
        <v>2.6011995374611381</v>
      </c>
      <c r="AA738" s="6">
        <v>0</v>
      </c>
      <c r="AB738" s="51"/>
      <c r="AC738" s="6"/>
      <c r="AD738" s="34">
        <v>1.0503582828282828E-4</v>
      </c>
      <c r="AE738" s="6">
        <v>0</v>
      </c>
      <c r="AF738" s="32">
        <v>0.1089279211429611</v>
      </c>
      <c r="AG738" s="6">
        <v>0</v>
      </c>
      <c r="AH738" s="9">
        <v>4.8654464391949928</v>
      </c>
      <c r="AI738" s="6">
        <v>0</v>
      </c>
    </row>
    <row r="739" spans="1:35">
      <c r="A739" s="1" t="s">
        <v>28</v>
      </c>
      <c r="B739" s="1" t="s">
        <v>83</v>
      </c>
      <c r="C739" s="1" t="s">
        <v>84</v>
      </c>
      <c r="D739" s="10">
        <v>0.30972222222222223</v>
      </c>
      <c r="E739" s="3">
        <f t="shared" si="92"/>
        <v>-170.00550000000001</v>
      </c>
      <c r="F739" s="3">
        <f t="shared" si="93"/>
        <v>9.9998333333333331</v>
      </c>
      <c r="G739" s="1">
        <v>4314</v>
      </c>
      <c r="H739" s="11">
        <v>3939.0860550000002</v>
      </c>
      <c r="I739" s="1">
        <v>0</v>
      </c>
      <c r="J739" s="14">
        <v>1.0557799999999999</v>
      </c>
      <c r="K739" s="6">
        <v>0</v>
      </c>
      <c r="L739" s="18">
        <v>34.687917580444598</v>
      </c>
      <c r="M739" s="6">
        <v>0</v>
      </c>
      <c r="N739" s="7">
        <v>27.790861193435376</v>
      </c>
      <c r="O739" s="6">
        <v>0</v>
      </c>
      <c r="P739" s="27">
        <v>3.82</v>
      </c>
      <c r="Q739" s="6">
        <v>0</v>
      </c>
      <c r="R739" s="48">
        <v>179.53478850211337</v>
      </c>
      <c r="S739" s="6">
        <v>0</v>
      </c>
      <c r="T739" s="5">
        <v>37.262373768881375</v>
      </c>
      <c r="U739" s="6">
        <v>0</v>
      </c>
      <c r="V739" s="9">
        <v>0</v>
      </c>
      <c r="W739" s="6">
        <v>0</v>
      </c>
      <c r="X739" s="23">
        <v>144.51179155959125</v>
      </c>
      <c r="Y739" s="6">
        <v>0</v>
      </c>
      <c r="Z739" s="27">
        <v>2.4994742457887025</v>
      </c>
      <c r="AA739" s="6">
        <v>0</v>
      </c>
      <c r="AB739" s="51"/>
      <c r="AC739" s="6"/>
      <c r="AD739" s="34"/>
      <c r="AE739" s="6"/>
      <c r="AF739" s="32">
        <v>0.10472745332271934</v>
      </c>
      <c r="AG739" s="6">
        <v>0</v>
      </c>
      <c r="AH739" s="9">
        <v>5.3124184058150137</v>
      </c>
      <c r="AI739" s="6">
        <v>0</v>
      </c>
    </row>
    <row r="740" spans="1:35">
      <c r="A740" s="1" t="s">
        <v>28</v>
      </c>
      <c r="B740" s="1" t="s">
        <v>83</v>
      </c>
      <c r="C740" s="1" t="s">
        <v>84</v>
      </c>
      <c r="D740" s="10">
        <v>0.30972222222222223</v>
      </c>
      <c r="E740" s="3">
        <f t="shared" si="92"/>
        <v>-170.00550000000001</v>
      </c>
      <c r="F740" s="3">
        <f t="shared" si="93"/>
        <v>9.9998333333333331</v>
      </c>
      <c r="G740" s="1">
        <v>4314</v>
      </c>
      <c r="H740" s="11">
        <v>4135.6135979999999</v>
      </c>
      <c r="I740" s="1">
        <v>0</v>
      </c>
      <c r="J740" s="14">
        <v>1.0181800000000001</v>
      </c>
      <c r="K740" s="6">
        <v>0</v>
      </c>
      <c r="L740" s="18">
        <v>34.692461666102098</v>
      </c>
      <c r="M740" s="6">
        <v>0</v>
      </c>
      <c r="N740" s="7">
        <v>27.797030318651196</v>
      </c>
      <c r="O740" s="6">
        <v>0</v>
      </c>
      <c r="P740" s="27">
        <v>3.92</v>
      </c>
      <c r="Q740" s="6">
        <v>0</v>
      </c>
      <c r="R740" s="48">
        <v>175.40239547024075</v>
      </c>
      <c r="S740" s="6">
        <v>0</v>
      </c>
      <c r="T740" s="5">
        <v>36.883684918747143</v>
      </c>
      <c r="U740" s="6">
        <v>0</v>
      </c>
      <c r="V740" s="9">
        <v>0</v>
      </c>
      <c r="W740" s="6">
        <v>0</v>
      </c>
      <c r="X740" s="23">
        <v>141.68521979588522</v>
      </c>
      <c r="Y740" s="6">
        <v>0</v>
      </c>
      <c r="Z740" s="27">
        <v>2.4634282446492293</v>
      </c>
      <c r="AA740" s="6">
        <v>0</v>
      </c>
      <c r="AB740" s="51"/>
      <c r="AC740" s="6"/>
      <c r="AD740" s="34">
        <v>8.9775906060606087E-5</v>
      </c>
      <c r="AE740" s="6">
        <v>0</v>
      </c>
      <c r="AF740" s="32">
        <v>0.10128496465800992</v>
      </c>
      <c r="AG740" s="6">
        <v>0</v>
      </c>
      <c r="AH740" s="9">
        <v>5.3247552116877523</v>
      </c>
      <c r="AI740" s="6">
        <v>0</v>
      </c>
    </row>
    <row r="741" spans="1:35">
      <c r="A741" s="1" t="s">
        <v>85</v>
      </c>
      <c r="B741" s="1" t="s">
        <v>86</v>
      </c>
      <c r="C741" s="1" t="s">
        <v>87</v>
      </c>
      <c r="D741" s="10">
        <v>0.92847222222222225</v>
      </c>
      <c r="E741" s="3">
        <f>-(160+17.21/60)</f>
        <v>-160.28683333333333</v>
      </c>
      <c r="F741" s="3">
        <f>-(10+9.62/60)</f>
        <v>-10.160333333333334</v>
      </c>
      <c r="G741" s="1">
        <v>5078</v>
      </c>
      <c r="H741" s="11">
        <v>0</v>
      </c>
      <c r="I741" s="1">
        <v>0</v>
      </c>
      <c r="J741" s="19">
        <v>29</v>
      </c>
      <c r="K741" s="6">
        <v>0</v>
      </c>
      <c r="L741" s="20">
        <v>35.666699999999999</v>
      </c>
      <c r="M741" s="6">
        <v>0</v>
      </c>
      <c r="N741" s="7">
        <v>22.567098267418373</v>
      </c>
      <c r="O741" s="6">
        <v>0</v>
      </c>
      <c r="P741" s="29">
        <v>4.4948862253866189</v>
      </c>
      <c r="Q741" s="6">
        <v>0</v>
      </c>
      <c r="R741" s="48">
        <v>-3.9260900638638248</v>
      </c>
      <c r="S741" s="6">
        <v>0</v>
      </c>
      <c r="T741" s="5">
        <v>0</v>
      </c>
      <c r="U741" s="6">
        <v>0</v>
      </c>
      <c r="V741" s="9">
        <v>0</v>
      </c>
      <c r="W741" s="6">
        <v>0</v>
      </c>
      <c r="X741" s="23">
        <v>0</v>
      </c>
      <c r="Y741" s="6">
        <v>0</v>
      </c>
      <c r="Z741" s="29">
        <v>0.18095254109749059</v>
      </c>
      <c r="AA741" s="6">
        <v>0</v>
      </c>
      <c r="AB741" s="52">
        <v>6.5554379973191731E-2</v>
      </c>
      <c r="AC741" s="6">
        <v>0</v>
      </c>
      <c r="AD741" s="33">
        <v>0.16580829992727275</v>
      </c>
      <c r="AE741" s="6">
        <v>0</v>
      </c>
      <c r="AF741" s="35">
        <v>2.0393037551212037</v>
      </c>
      <c r="AG741" s="6">
        <v>0</v>
      </c>
      <c r="AH741" s="9">
        <v>114.10970334928231</v>
      </c>
      <c r="AI741" s="6">
        <v>0</v>
      </c>
    </row>
    <row r="742" spans="1:35">
      <c r="A742" s="1" t="s">
        <v>85</v>
      </c>
      <c r="B742" s="1" t="s">
        <v>86</v>
      </c>
      <c r="C742" s="1" t="s">
        <v>87</v>
      </c>
      <c r="D742" s="10">
        <v>0.92847222222222225</v>
      </c>
      <c r="E742" s="3">
        <f t="shared" ref="E742:E757" si="94">-(160+17.21/60)</f>
        <v>-160.28683333333333</v>
      </c>
      <c r="F742" s="3">
        <f t="shared" ref="F742:F757" si="95">-(10+9.62/60)</f>
        <v>-10.160333333333334</v>
      </c>
      <c r="G742" s="1">
        <v>5078</v>
      </c>
      <c r="H742" s="11">
        <v>5.159581695808531</v>
      </c>
      <c r="I742" s="1">
        <v>0</v>
      </c>
      <c r="J742" s="14">
        <v>28.950700000000001</v>
      </c>
      <c r="K742" s="6">
        <v>0</v>
      </c>
      <c r="L742" s="20">
        <v>35.661999999999999</v>
      </c>
      <c r="M742" s="6">
        <v>0</v>
      </c>
      <c r="N742" s="7">
        <v>22.580068657270431</v>
      </c>
      <c r="O742" s="6">
        <v>0</v>
      </c>
      <c r="P742" s="29">
        <v>4.4822480103597915</v>
      </c>
      <c r="Q742" s="6">
        <v>0</v>
      </c>
      <c r="R742" s="48">
        <v>-3.2006784702311677</v>
      </c>
      <c r="S742" s="6">
        <v>0</v>
      </c>
      <c r="T742" s="5">
        <v>0</v>
      </c>
      <c r="U742" s="6">
        <v>0</v>
      </c>
      <c r="V742" s="9">
        <v>0</v>
      </c>
      <c r="W742" s="6">
        <v>0</v>
      </c>
      <c r="X742" s="23">
        <v>0</v>
      </c>
      <c r="Y742" s="6">
        <v>0</v>
      </c>
      <c r="Z742" s="29">
        <v>0.20164376465834177</v>
      </c>
      <c r="AA742" s="6">
        <v>0</v>
      </c>
      <c r="AB742" s="52">
        <v>7.3508677124750565E-2</v>
      </c>
      <c r="AC742" s="6">
        <v>0</v>
      </c>
      <c r="AD742" s="33">
        <v>0.12437014586181817</v>
      </c>
      <c r="AE742" s="6">
        <v>0</v>
      </c>
      <c r="AF742" s="35">
        <v>2.6195732917221788</v>
      </c>
      <c r="AG742" s="6">
        <v>0</v>
      </c>
      <c r="AH742" s="9">
        <v>101.24507331772372</v>
      </c>
      <c r="AI742" s="6">
        <v>0</v>
      </c>
    </row>
    <row r="743" spans="1:35">
      <c r="A743" s="1" t="s">
        <v>85</v>
      </c>
      <c r="B743" s="1" t="s">
        <v>86</v>
      </c>
      <c r="C743" s="1" t="s">
        <v>87</v>
      </c>
      <c r="D743" s="10">
        <v>0.92847222222222225</v>
      </c>
      <c r="E743" s="3">
        <f t="shared" si="94"/>
        <v>-160.28683333333333</v>
      </c>
      <c r="F743" s="3">
        <f t="shared" si="95"/>
        <v>-10.160333333333334</v>
      </c>
      <c r="G743" s="1">
        <v>5078</v>
      </c>
      <c r="H743" s="11">
        <v>10.988191660778199</v>
      </c>
      <c r="I743" s="1">
        <v>0</v>
      </c>
      <c r="J743" s="14">
        <v>28.970300000000002</v>
      </c>
      <c r="K743" s="6">
        <v>0</v>
      </c>
      <c r="L743" s="20">
        <v>35.662399999999998</v>
      </c>
      <c r="M743" s="6">
        <v>0</v>
      </c>
      <c r="N743" s="7">
        <v>22.573811103296066</v>
      </c>
      <c r="O743" s="6">
        <v>0</v>
      </c>
      <c r="P743" s="29">
        <v>4.4848688555408707</v>
      </c>
      <c r="Q743" s="6">
        <v>0</v>
      </c>
      <c r="R743" s="48">
        <v>-3.3802000233644094</v>
      </c>
      <c r="S743" s="6">
        <v>0</v>
      </c>
      <c r="T743" s="5">
        <v>0</v>
      </c>
      <c r="U743" s="6">
        <v>0</v>
      </c>
      <c r="V743" s="9">
        <v>0</v>
      </c>
      <c r="W743" s="6">
        <v>0</v>
      </c>
      <c r="X743" s="23">
        <v>0</v>
      </c>
      <c r="Y743" s="6">
        <v>0</v>
      </c>
      <c r="Z743" s="29">
        <v>0.16481255265811942</v>
      </c>
      <c r="AA743" s="6">
        <v>0</v>
      </c>
      <c r="AB743" s="52">
        <v>7.1725817418366686E-2</v>
      </c>
      <c r="AC743" s="6">
        <v>0</v>
      </c>
      <c r="AD743" s="33">
        <v>0.16973105570909092</v>
      </c>
      <c r="AE743" s="6">
        <v>0</v>
      </c>
      <c r="AF743" s="35">
        <v>2.676989853191218</v>
      </c>
      <c r="AG743" s="6">
        <v>0</v>
      </c>
      <c r="AH743" s="9">
        <v>120.78246889952153</v>
      </c>
      <c r="AI743" s="6">
        <v>0</v>
      </c>
    </row>
    <row r="744" spans="1:35">
      <c r="A744" s="1" t="s">
        <v>85</v>
      </c>
      <c r="B744" s="1" t="s">
        <v>86</v>
      </c>
      <c r="C744" s="1" t="s">
        <v>87</v>
      </c>
      <c r="D744" s="10">
        <v>0.92847222222222225</v>
      </c>
      <c r="E744" s="3">
        <f t="shared" si="94"/>
        <v>-160.28683333333333</v>
      </c>
      <c r="F744" s="3">
        <f t="shared" si="95"/>
        <v>-10.160333333333334</v>
      </c>
      <c r="G744" s="1">
        <v>5078</v>
      </c>
      <c r="H744" s="11">
        <v>19.631371085320474</v>
      </c>
      <c r="I744" s="1">
        <v>0</v>
      </c>
      <c r="J744" s="14">
        <v>28.8612</v>
      </c>
      <c r="K744" s="6">
        <v>0</v>
      </c>
      <c r="L744" s="20">
        <v>35.659799999999997</v>
      </c>
      <c r="M744" s="6">
        <v>0</v>
      </c>
      <c r="N744" s="7">
        <v>22.608326153242388</v>
      </c>
      <c r="O744" s="6">
        <v>0</v>
      </c>
      <c r="P744" s="29">
        <v>4.4710623100126243</v>
      </c>
      <c r="Q744" s="6">
        <v>0</v>
      </c>
      <c r="R744" s="48">
        <v>-2.4149506760838051</v>
      </c>
      <c r="S744" s="6">
        <v>0</v>
      </c>
      <c r="T744" s="5">
        <v>0</v>
      </c>
      <c r="U744" s="6">
        <v>0</v>
      </c>
      <c r="V744" s="9">
        <v>0</v>
      </c>
      <c r="W744" s="6">
        <v>0</v>
      </c>
      <c r="X744" s="23">
        <v>0</v>
      </c>
      <c r="Y744" s="6">
        <v>0</v>
      </c>
      <c r="Z744" s="29">
        <v>0.19124094401421374</v>
      </c>
      <c r="AA744" s="6">
        <v>0</v>
      </c>
      <c r="AB744" s="52">
        <v>7.268581879872725E-2</v>
      </c>
      <c r="AC744" s="6">
        <v>0</v>
      </c>
      <c r="AD744" s="33">
        <v>0.25566724916363642</v>
      </c>
      <c r="AE744" s="6">
        <v>0</v>
      </c>
      <c r="AF744" s="35">
        <v>3.5375491719421022</v>
      </c>
      <c r="AG744" s="6">
        <v>0</v>
      </c>
      <c r="AH744" s="9">
        <v>134.24398086124398</v>
      </c>
      <c r="AI744" s="6">
        <v>0</v>
      </c>
    </row>
    <row r="745" spans="1:35">
      <c r="A745" s="1" t="s">
        <v>85</v>
      </c>
      <c r="B745" s="1" t="s">
        <v>86</v>
      </c>
      <c r="C745" s="1" t="s">
        <v>87</v>
      </c>
      <c r="D745" s="10">
        <v>0.92847222222222225</v>
      </c>
      <c r="E745" s="3">
        <f t="shared" si="94"/>
        <v>-160.28683333333333</v>
      </c>
      <c r="F745" s="3">
        <f t="shared" si="95"/>
        <v>-10.160333333333334</v>
      </c>
      <c r="G745" s="1">
        <v>5078</v>
      </c>
      <c r="H745" s="11">
        <v>29.611388847689057</v>
      </c>
      <c r="I745" s="1">
        <v>0</v>
      </c>
      <c r="J745" s="14">
        <v>28.848800000000001</v>
      </c>
      <c r="K745" s="6">
        <v>0</v>
      </c>
      <c r="L745" s="20">
        <v>35.659199999999998</v>
      </c>
      <c r="M745" s="6">
        <v>0</v>
      </c>
      <c r="N745" s="7">
        <v>22.612014710178528</v>
      </c>
      <c r="O745" s="6">
        <v>0</v>
      </c>
      <c r="P745" s="29">
        <v>4.4921565160663555</v>
      </c>
      <c r="Q745" s="6">
        <v>0</v>
      </c>
      <c r="R745" s="48">
        <v>-3.3165969826890489</v>
      </c>
      <c r="S745" s="6">
        <v>0</v>
      </c>
      <c r="T745" s="5">
        <v>0</v>
      </c>
      <c r="U745" s="6">
        <v>0</v>
      </c>
      <c r="V745" s="9">
        <v>0</v>
      </c>
      <c r="W745" s="6">
        <v>0</v>
      </c>
      <c r="X745" s="23">
        <v>0</v>
      </c>
      <c r="Y745" s="6">
        <v>0</v>
      </c>
      <c r="Z745" s="29">
        <v>0.18040026425205441</v>
      </c>
      <c r="AA745" s="6">
        <v>0</v>
      </c>
      <c r="AB745" s="52">
        <v>7.6388681265832203E-2</v>
      </c>
      <c r="AC745" s="6">
        <v>0</v>
      </c>
      <c r="AD745" s="33">
        <v>0.25992501236363635</v>
      </c>
      <c r="AE745" s="6">
        <v>0</v>
      </c>
      <c r="AF745" s="35">
        <v>4.1970624429372645</v>
      </c>
      <c r="AG745" s="6">
        <v>0</v>
      </c>
      <c r="AH745" s="9">
        <v>107.91632535885168</v>
      </c>
      <c r="AI745" s="6">
        <v>0</v>
      </c>
    </row>
    <row r="746" spans="1:35">
      <c r="A746" s="1" t="s">
        <v>85</v>
      </c>
      <c r="B746" s="1" t="s">
        <v>86</v>
      </c>
      <c r="C746" s="1" t="s">
        <v>87</v>
      </c>
      <c r="D746" s="10">
        <v>0.92847222222222225</v>
      </c>
      <c r="E746" s="3">
        <f t="shared" si="94"/>
        <v>-160.28683333333333</v>
      </c>
      <c r="F746" s="3">
        <f t="shared" si="95"/>
        <v>-10.160333333333334</v>
      </c>
      <c r="G746" s="1">
        <v>5078</v>
      </c>
      <c r="H746" s="11">
        <v>42.055406769312484</v>
      </c>
      <c r="I746" s="1">
        <v>0</v>
      </c>
      <c r="J746" s="14">
        <v>28.8428</v>
      </c>
      <c r="K746" s="6">
        <v>0</v>
      </c>
      <c r="L746" s="20">
        <v>35.659100000000002</v>
      </c>
      <c r="M746" s="6">
        <v>0</v>
      </c>
      <c r="N746" s="7">
        <v>22.613942080538664</v>
      </c>
      <c r="O746" s="6">
        <v>0</v>
      </c>
      <c r="P746" s="29">
        <v>4.472070062910289</v>
      </c>
      <c r="Q746" s="6">
        <v>0</v>
      </c>
      <c r="R746" s="48">
        <v>-2.4006992545429</v>
      </c>
      <c r="S746" s="6">
        <v>0</v>
      </c>
      <c r="T746" s="5">
        <v>0</v>
      </c>
      <c r="U746" s="6">
        <v>0</v>
      </c>
      <c r="V746" s="9">
        <v>0</v>
      </c>
      <c r="W746" s="6">
        <v>0</v>
      </c>
      <c r="X746" s="23">
        <v>0</v>
      </c>
      <c r="Y746" s="6">
        <v>0</v>
      </c>
      <c r="Z746" s="29">
        <v>0.18028819801095891</v>
      </c>
      <c r="AA746" s="6">
        <v>0</v>
      </c>
      <c r="AB746" s="52">
        <v>8.0365829841611641E-2</v>
      </c>
      <c r="AC746" s="6">
        <v>0</v>
      </c>
      <c r="AD746" s="33">
        <v>0.2313588392727273</v>
      </c>
      <c r="AE746" s="6">
        <v>0</v>
      </c>
      <c r="AF746" s="35">
        <v>4.3279880081502631</v>
      </c>
      <c r="AG746" s="6">
        <v>0</v>
      </c>
      <c r="AH746" s="9">
        <v>109.58651556550953</v>
      </c>
      <c r="AI746" s="6">
        <v>0</v>
      </c>
    </row>
    <row r="747" spans="1:35">
      <c r="A747" s="1" t="s">
        <v>85</v>
      </c>
      <c r="B747" s="1" t="s">
        <v>86</v>
      </c>
      <c r="C747" s="1" t="s">
        <v>87</v>
      </c>
      <c r="D747" s="10">
        <v>0.92847222222222225</v>
      </c>
      <c r="E747" s="3">
        <f t="shared" si="94"/>
        <v>-160.28683333333333</v>
      </c>
      <c r="F747" s="3">
        <f t="shared" si="95"/>
        <v>-10.160333333333334</v>
      </c>
      <c r="G747" s="1">
        <v>5078</v>
      </c>
      <c r="H747" s="11">
        <v>51.39513191599702</v>
      </c>
      <c r="I747" s="1">
        <v>0</v>
      </c>
      <c r="J747" s="14">
        <v>28.839500000000001</v>
      </c>
      <c r="K747" s="6">
        <v>0</v>
      </c>
      <c r="L747" s="20">
        <v>35.662300000000002</v>
      </c>
      <c r="M747" s="6">
        <v>0</v>
      </c>
      <c r="N747" s="7">
        <v>22.617447617336438</v>
      </c>
      <c r="O747" s="6">
        <v>0</v>
      </c>
      <c r="P747" s="29">
        <v>4.4695317853617649</v>
      </c>
      <c r="Q747" s="6">
        <v>0</v>
      </c>
      <c r="R747" s="48">
        <v>-2.2803885418126981</v>
      </c>
      <c r="S747" s="6">
        <v>0</v>
      </c>
      <c r="T747" s="5">
        <v>0</v>
      </c>
      <c r="U747" s="6">
        <v>0</v>
      </c>
      <c r="V747" s="9">
        <v>0</v>
      </c>
      <c r="W747" s="6">
        <v>0</v>
      </c>
      <c r="X747" s="23">
        <v>0</v>
      </c>
      <c r="Y747" s="6">
        <v>0</v>
      </c>
      <c r="Z747" s="29">
        <v>0.18128007952057607</v>
      </c>
      <c r="AA747" s="6">
        <v>0</v>
      </c>
      <c r="AB747" s="52">
        <v>8.0160115260105802E-2</v>
      </c>
      <c r="AC747" s="6">
        <v>0</v>
      </c>
      <c r="AD747" s="33">
        <v>0.30707051578181815</v>
      </c>
      <c r="AE747" s="6">
        <v>0</v>
      </c>
      <c r="AF747" s="35">
        <v>1.273579701601395</v>
      </c>
      <c r="AG747" s="6">
        <v>0</v>
      </c>
      <c r="AH747" s="9">
        <v>101.09665071770333</v>
      </c>
      <c r="AI747" s="6">
        <v>0</v>
      </c>
    </row>
    <row r="748" spans="1:35">
      <c r="A748" s="1" t="s">
        <v>85</v>
      </c>
      <c r="B748" s="1" t="s">
        <v>86</v>
      </c>
      <c r="C748" s="1" t="s">
        <v>87</v>
      </c>
      <c r="D748" s="10">
        <v>0.92847222222222225</v>
      </c>
      <c r="E748" s="3">
        <f t="shared" si="94"/>
        <v>-160.28683333333333</v>
      </c>
      <c r="F748" s="3">
        <f t="shared" si="95"/>
        <v>-10.160333333333334</v>
      </c>
      <c r="G748" s="1">
        <v>5078</v>
      </c>
      <c r="H748" s="11">
        <v>75.277842678382271</v>
      </c>
      <c r="I748" s="1">
        <v>0</v>
      </c>
      <c r="J748" s="14">
        <v>28.832699999999999</v>
      </c>
      <c r="K748" s="6">
        <v>0</v>
      </c>
      <c r="L748" s="20">
        <v>35.6631</v>
      </c>
      <c r="M748" s="6">
        <v>0</v>
      </c>
      <c r="N748" s="7">
        <v>22.62031773771173</v>
      </c>
      <c r="O748" s="6">
        <v>0</v>
      </c>
      <c r="P748" s="29">
        <v>4.4970020397112194</v>
      </c>
      <c r="Q748" s="6">
        <v>0</v>
      </c>
      <c r="R748" s="48">
        <v>-3.4859928219250378</v>
      </c>
      <c r="S748" s="6">
        <v>0</v>
      </c>
      <c r="T748" s="5">
        <v>0</v>
      </c>
      <c r="U748" s="6">
        <v>0</v>
      </c>
      <c r="V748" s="9">
        <v>0</v>
      </c>
      <c r="W748" s="6">
        <v>0</v>
      </c>
      <c r="X748" s="23">
        <v>0</v>
      </c>
      <c r="Y748" s="6">
        <v>0</v>
      </c>
      <c r="Z748" s="29">
        <v>0.17269712270931672</v>
      </c>
      <c r="AA748" s="6">
        <v>0</v>
      </c>
      <c r="AB748" s="52">
        <v>9.4697279019851227E-2</v>
      </c>
      <c r="AC748" s="6">
        <v>0</v>
      </c>
      <c r="AD748" s="33">
        <v>0.28764687621818186</v>
      </c>
      <c r="AE748" s="6">
        <v>0</v>
      </c>
      <c r="AF748" s="35">
        <v>2.4827777418865633</v>
      </c>
      <c r="AG748" s="6">
        <v>0</v>
      </c>
      <c r="AH748" s="9">
        <v>117.76696650717703</v>
      </c>
      <c r="AI748" s="6">
        <v>0</v>
      </c>
    </row>
    <row r="749" spans="1:35">
      <c r="A749" s="1" t="s">
        <v>85</v>
      </c>
      <c r="B749" s="1" t="s">
        <v>86</v>
      </c>
      <c r="C749" s="1" t="s">
        <v>87</v>
      </c>
      <c r="D749" s="10">
        <v>0.92847222222222225</v>
      </c>
      <c r="E749" s="3">
        <f t="shared" si="94"/>
        <v>-160.28683333333333</v>
      </c>
      <c r="F749" s="3">
        <f t="shared" si="95"/>
        <v>-10.160333333333334</v>
      </c>
      <c r="G749" s="1">
        <v>5078</v>
      </c>
      <c r="H749" s="11">
        <v>99.513577020831761</v>
      </c>
      <c r="I749" s="1">
        <v>0</v>
      </c>
      <c r="J749" s="14">
        <v>28.791899999999998</v>
      </c>
      <c r="K749" s="6">
        <v>0</v>
      </c>
      <c r="L749" s="20">
        <v>35.674100000000003</v>
      </c>
      <c r="M749" s="6">
        <v>0</v>
      </c>
      <c r="N749" s="7">
        <v>22.642190265678551</v>
      </c>
      <c r="O749" s="6">
        <v>0</v>
      </c>
      <c r="P749" s="29">
        <v>4.4832869872356795</v>
      </c>
      <c r="Q749" s="6">
        <v>0</v>
      </c>
      <c r="R749" s="48">
        <v>-2.7559287034046065</v>
      </c>
      <c r="S749" s="6">
        <v>0</v>
      </c>
      <c r="T749" s="5">
        <v>0</v>
      </c>
      <c r="U749" s="6">
        <v>0</v>
      </c>
      <c r="V749" s="9">
        <v>0</v>
      </c>
      <c r="W749" s="6">
        <v>0</v>
      </c>
      <c r="X749" s="23">
        <v>0</v>
      </c>
      <c r="Y749" s="6">
        <v>0</v>
      </c>
      <c r="Z749" s="29">
        <v>0.17482700914061675</v>
      </c>
      <c r="AA749" s="6">
        <v>0</v>
      </c>
      <c r="AB749" s="52">
        <v>0.13556590921234321</v>
      </c>
      <c r="AC749" s="6">
        <v>0</v>
      </c>
      <c r="AD749" s="33">
        <v>0.20946112465454544</v>
      </c>
      <c r="AE749" s="6">
        <v>0</v>
      </c>
      <c r="AF749" s="35">
        <v>1.1070778039007536</v>
      </c>
      <c r="AG749" s="6">
        <v>0</v>
      </c>
      <c r="AH749" s="9">
        <v>106.37981748956531</v>
      </c>
      <c r="AI749" s="6">
        <v>0</v>
      </c>
    </row>
    <row r="750" spans="1:35">
      <c r="A750" s="1" t="s">
        <v>85</v>
      </c>
      <c r="B750" s="1" t="s">
        <v>86</v>
      </c>
      <c r="C750" s="1" t="s">
        <v>87</v>
      </c>
      <c r="D750" s="10">
        <v>0.92847222222222225</v>
      </c>
      <c r="E750" s="3">
        <f t="shared" si="94"/>
        <v>-160.28683333333333</v>
      </c>
      <c r="F750" s="3">
        <f t="shared" si="95"/>
        <v>-10.160333333333334</v>
      </c>
      <c r="G750" s="1">
        <v>5078</v>
      </c>
      <c r="H750" s="11">
        <v>147.90095118565705</v>
      </c>
      <c r="I750" s="1">
        <v>0</v>
      </c>
      <c r="J750" s="14">
        <v>25.464099999999998</v>
      </c>
      <c r="K750" s="6">
        <v>0</v>
      </c>
      <c r="L750" s="20">
        <v>36.383200000000002</v>
      </c>
      <c r="M750" s="6">
        <v>0</v>
      </c>
      <c r="N750" s="7">
        <v>24.246143115456334</v>
      </c>
      <c r="O750" s="6">
        <v>0</v>
      </c>
      <c r="P750" s="29">
        <v>3.7996568243727316</v>
      </c>
      <c r="Q750" s="6">
        <v>0</v>
      </c>
      <c r="R750" s="48">
        <v>38.083401037085167</v>
      </c>
      <c r="S750" s="6">
        <v>0</v>
      </c>
      <c r="T750" s="5">
        <v>2.3650000000000002</v>
      </c>
      <c r="U750" s="6">
        <v>0</v>
      </c>
      <c r="V750" s="9">
        <v>0.495</v>
      </c>
      <c r="W750" s="6">
        <v>0</v>
      </c>
      <c r="X750" s="23">
        <v>0</v>
      </c>
      <c r="Y750" s="6">
        <v>0</v>
      </c>
      <c r="Z750" s="29">
        <v>0.41699970852262946</v>
      </c>
      <c r="AA750" s="6">
        <v>0</v>
      </c>
      <c r="AB750" s="52">
        <v>0.13474305088631983</v>
      </c>
      <c r="AC750" s="6">
        <v>0</v>
      </c>
      <c r="AD750" s="33">
        <v>0.11095762589090909</v>
      </c>
      <c r="AE750" s="6">
        <v>0</v>
      </c>
      <c r="AF750" s="35">
        <v>1.5522992356687897</v>
      </c>
      <c r="AG750" s="6">
        <v>0</v>
      </c>
      <c r="AH750" s="9">
        <v>81.848828911737755</v>
      </c>
      <c r="AI750" s="6">
        <v>0</v>
      </c>
    </row>
    <row r="751" spans="1:35">
      <c r="A751" s="1" t="s">
        <v>85</v>
      </c>
      <c r="B751" s="1" t="s">
        <v>86</v>
      </c>
      <c r="C751" s="1" t="s">
        <v>87</v>
      </c>
      <c r="D751" s="10">
        <v>0.92847222222222225</v>
      </c>
      <c r="E751" s="3">
        <f t="shared" si="94"/>
        <v>-160.28683333333333</v>
      </c>
      <c r="F751" s="3">
        <f t="shared" si="95"/>
        <v>-10.160333333333334</v>
      </c>
      <c r="G751" s="1">
        <v>5078</v>
      </c>
      <c r="H751" s="11">
        <v>200.14616562400943</v>
      </c>
      <c r="I751" s="1">
        <v>0</v>
      </c>
      <c r="J751" s="14">
        <v>22.7928</v>
      </c>
      <c r="K751" s="6">
        <v>0</v>
      </c>
      <c r="L751" s="20">
        <v>36.175400000000003</v>
      </c>
      <c r="M751" s="6">
        <v>0</v>
      </c>
      <c r="N751" s="7">
        <v>24.886849428083224</v>
      </c>
      <c r="O751" s="6">
        <v>0</v>
      </c>
      <c r="P751" s="29">
        <v>3.6376919524577875</v>
      </c>
      <c r="Q751" s="6">
        <v>0</v>
      </c>
      <c r="R751" s="48">
        <v>55.373667948761863</v>
      </c>
      <c r="S751" s="6">
        <v>0</v>
      </c>
      <c r="T751" s="5">
        <v>5.5</v>
      </c>
      <c r="U751" s="6">
        <v>0</v>
      </c>
      <c r="V751" s="9">
        <v>0.03</v>
      </c>
      <c r="W751" s="6">
        <v>0</v>
      </c>
      <c r="X751" s="25">
        <v>0.3</v>
      </c>
      <c r="Y751" s="6">
        <v>0</v>
      </c>
      <c r="Z751" s="29">
        <v>0.56246094516511302</v>
      </c>
      <c r="AA751" s="6">
        <v>0</v>
      </c>
      <c r="AB751" s="52">
        <v>4.3817205860742198E-2</v>
      </c>
      <c r="AC751" s="6">
        <v>0</v>
      </c>
      <c r="AD751" s="33">
        <v>2.1502605682758615E-3</v>
      </c>
      <c r="AE751" s="6">
        <v>0</v>
      </c>
      <c r="AF751" s="35">
        <v>1.104116945025212</v>
      </c>
      <c r="AG751" s="6">
        <v>0</v>
      </c>
      <c r="AH751" s="9">
        <v>47.803461427262548</v>
      </c>
      <c r="AI751" s="6">
        <v>0</v>
      </c>
    </row>
    <row r="752" spans="1:35">
      <c r="A752" s="1" t="s">
        <v>85</v>
      </c>
      <c r="B752" s="1" t="s">
        <v>86</v>
      </c>
      <c r="C752" s="1" t="s">
        <v>87</v>
      </c>
      <c r="D752" s="10">
        <v>0.92847222222222225</v>
      </c>
      <c r="E752" s="3">
        <f t="shared" si="94"/>
        <v>-160.28683333333333</v>
      </c>
      <c r="F752" s="3">
        <f t="shared" si="95"/>
        <v>-10.160333333333334</v>
      </c>
      <c r="G752" s="1">
        <v>5078</v>
      </c>
      <c r="H752" s="11">
        <v>248.45325918775845</v>
      </c>
      <c r="I752" s="1">
        <v>0</v>
      </c>
      <c r="J752" s="14">
        <v>17.532599999999999</v>
      </c>
      <c r="K752" s="6">
        <v>0</v>
      </c>
      <c r="L752" s="20">
        <v>35.394500000000001</v>
      </c>
      <c r="M752" s="6">
        <v>0</v>
      </c>
      <c r="N752" s="7">
        <v>25.689893494486569</v>
      </c>
      <c r="O752" s="6">
        <v>0</v>
      </c>
      <c r="P752" s="29">
        <v>3.4005796005286415</v>
      </c>
      <c r="Q752" s="6">
        <v>0</v>
      </c>
      <c r="R752" s="48">
        <v>89.209991707764317</v>
      </c>
      <c r="S752" s="6">
        <v>0</v>
      </c>
      <c r="T752" s="5">
        <v>10.3</v>
      </c>
      <c r="U752" s="6">
        <v>0</v>
      </c>
      <c r="V752" s="9">
        <v>0</v>
      </c>
      <c r="W752" s="6">
        <v>0</v>
      </c>
      <c r="X752" s="25">
        <v>2.7</v>
      </c>
      <c r="Y752" s="6">
        <v>0</v>
      </c>
      <c r="Z752" s="21">
        <v>0.88</v>
      </c>
      <c r="AA752" s="6">
        <v>0</v>
      </c>
      <c r="AB752" s="30"/>
      <c r="AC752" s="6"/>
      <c r="AD752" s="33">
        <v>1.873200379184953E-3</v>
      </c>
      <c r="AE752" s="6">
        <v>0</v>
      </c>
      <c r="AF752" s="35">
        <v>0.90707783936637443</v>
      </c>
      <c r="AG752" s="6">
        <v>0</v>
      </c>
      <c r="AH752" s="9">
        <v>21.330176443975269</v>
      </c>
      <c r="AI752" s="6">
        <v>0</v>
      </c>
    </row>
    <row r="753" spans="1:35">
      <c r="A753" s="1" t="s">
        <v>85</v>
      </c>
      <c r="B753" s="1" t="s">
        <v>86</v>
      </c>
      <c r="C753" s="1" t="s">
        <v>87</v>
      </c>
      <c r="D753" s="10">
        <v>0.92847222222222225</v>
      </c>
      <c r="E753" s="3">
        <f t="shared" si="94"/>
        <v>-160.28683333333333</v>
      </c>
      <c r="F753" s="3">
        <f t="shared" si="95"/>
        <v>-10.160333333333334</v>
      </c>
      <c r="G753" s="1">
        <v>5078</v>
      </c>
      <c r="H753" s="11">
        <v>297.53540571815188</v>
      </c>
      <c r="I753" s="1">
        <v>0</v>
      </c>
      <c r="J753" s="14">
        <v>13.716100000000001</v>
      </c>
      <c r="K753" s="6">
        <v>0</v>
      </c>
      <c r="L753" s="20">
        <v>34.942399999999999</v>
      </c>
      <c r="M753" s="6">
        <v>0</v>
      </c>
      <c r="N753" s="7">
        <v>26.202635956189397</v>
      </c>
      <c r="O753" s="6">
        <v>0</v>
      </c>
      <c r="P753" s="29">
        <v>2.6225981116084105</v>
      </c>
      <c r="Q753" s="6">
        <v>0</v>
      </c>
      <c r="R753" s="48">
        <v>143.66589299771584</v>
      </c>
      <c r="S753" s="6">
        <v>0</v>
      </c>
      <c r="T753" s="5">
        <v>18.2</v>
      </c>
      <c r="U753" s="6">
        <v>0</v>
      </c>
      <c r="V753" s="9">
        <v>0</v>
      </c>
      <c r="W753" s="6">
        <v>0</v>
      </c>
      <c r="X753" s="25">
        <v>8.9</v>
      </c>
      <c r="Y753" s="6">
        <v>0</v>
      </c>
      <c r="Z753" s="21">
        <v>1.44</v>
      </c>
      <c r="AA753" s="6">
        <v>0</v>
      </c>
      <c r="AB753" s="30"/>
      <c r="AC753" s="6"/>
      <c r="AD753" s="33">
        <v>1.40431488E-3</v>
      </c>
      <c r="AE753" s="6">
        <v>0</v>
      </c>
      <c r="AF753" s="35">
        <v>0.72888155632634588</v>
      </c>
      <c r="AG753" s="6">
        <v>0</v>
      </c>
      <c r="AH753" s="9">
        <v>17.479379224304569</v>
      </c>
      <c r="AI753" s="6">
        <v>0</v>
      </c>
    </row>
    <row r="754" spans="1:35">
      <c r="A754" s="1" t="s">
        <v>85</v>
      </c>
      <c r="B754" s="1" t="s">
        <v>86</v>
      </c>
      <c r="C754" s="1" t="s">
        <v>87</v>
      </c>
      <c r="D754" s="10">
        <v>0.92847222222222225</v>
      </c>
      <c r="E754" s="3">
        <f t="shared" si="94"/>
        <v>-160.28683333333333</v>
      </c>
      <c r="F754" s="3">
        <f t="shared" si="95"/>
        <v>-10.160333333333334</v>
      </c>
      <c r="G754" s="1">
        <v>5078</v>
      </c>
      <c r="H754" s="11">
        <v>398.40078189899242</v>
      </c>
      <c r="I754" s="1">
        <v>0</v>
      </c>
      <c r="J754" s="14">
        <v>9.4675899999999995</v>
      </c>
      <c r="K754" s="6">
        <v>0</v>
      </c>
      <c r="L754" s="20">
        <v>34.669699999999999</v>
      </c>
      <c r="M754" s="6">
        <v>0</v>
      </c>
      <c r="N754" s="7">
        <v>26.783789200468846</v>
      </c>
      <c r="O754" s="6">
        <v>0</v>
      </c>
      <c r="P754" s="29">
        <v>2.2793112603775443</v>
      </c>
      <c r="Q754" s="6">
        <v>0</v>
      </c>
      <c r="R754" s="48">
        <v>184.25903510345427</v>
      </c>
      <c r="S754" s="6">
        <v>0</v>
      </c>
      <c r="T754" s="5">
        <v>30.3</v>
      </c>
      <c r="U754" s="6">
        <v>0</v>
      </c>
      <c r="V754" s="9">
        <v>0</v>
      </c>
      <c r="W754" s="6">
        <v>0</v>
      </c>
      <c r="X754" s="25">
        <v>24.2</v>
      </c>
      <c r="Y754" s="6">
        <v>0</v>
      </c>
      <c r="Z754" s="21">
        <v>2.0099999999999998</v>
      </c>
      <c r="AA754" s="6">
        <v>0</v>
      </c>
      <c r="AB754" s="30"/>
      <c r="AC754" s="6"/>
      <c r="AD754" s="33">
        <v>1.0984996273354234E-3</v>
      </c>
      <c r="AE754" s="6">
        <v>0</v>
      </c>
      <c r="AF754" s="35">
        <v>0.62254249094933334</v>
      </c>
      <c r="AG754" s="6">
        <v>0</v>
      </c>
      <c r="AH754" s="9">
        <v>16.539734854197228</v>
      </c>
      <c r="AI754" s="6">
        <v>0</v>
      </c>
    </row>
    <row r="755" spans="1:35">
      <c r="A755" s="1" t="s">
        <v>85</v>
      </c>
      <c r="B755" s="1" t="s">
        <v>86</v>
      </c>
      <c r="C755" s="1" t="s">
        <v>87</v>
      </c>
      <c r="D755" s="10">
        <v>0.92847222222222225</v>
      </c>
      <c r="E755" s="3">
        <f t="shared" si="94"/>
        <v>-160.28683333333333</v>
      </c>
      <c r="F755" s="3">
        <f t="shared" si="95"/>
        <v>-10.160333333333334</v>
      </c>
      <c r="G755" s="1">
        <v>5078</v>
      </c>
      <c r="H755" s="11">
        <v>498.14265581521158</v>
      </c>
      <c r="I755" s="1">
        <v>0</v>
      </c>
      <c r="J755" s="14">
        <v>7.6177799999999998</v>
      </c>
      <c r="K755" s="6">
        <v>0</v>
      </c>
      <c r="L755" s="20">
        <v>34.584299999999999</v>
      </c>
      <c r="M755" s="6">
        <v>0</v>
      </c>
      <c r="N755" s="7">
        <v>27.003931704078468</v>
      </c>
      <c r="O755" s="6">
        <v>0</v>
      </c>
      <c r="P755" s="29">
        <v>2.5766693187805743</v>
      </c>
      <c r="Q755" s="6">
        <v>0</v>
      </c>
      <c r="R755" s="48">
        <v>183.35044773125259</v>
      </c>
      <c r="S755" s="6">
        <v>0</v>
      </c>
      <c r="T755" s="5">
        <v>33.6</v>
      </c>
      <c r="U755" s="6">
        <v>0</v>
      </c>
      <c r="V755" s="9">
        <v>0</v>
      </c>
      <c r="W755" s="6">
        <v>0</v>
      </c>
      <c r="X755" s="25">
        <v>33.6</v>
      </c>
      <c r="Y755" s="6">
        <v>0</v>
      </c>
      <c r="Z755" s="21">
        <v>2.23</v>
      </c>
      <c r="AA755" s="6">
        <v>0</v>
      </c>
      <c r="AB755" s="30"/>
      <c r="AC755" s="6"/>
      <c r="AD755" s="33">
        <v>2.393718545454546E-4</v>
      </c>
      <c r="AE755" s="6">
        <v>0</v>
      </c>
      <c r="AF755" s="35">
        <v>0.5246527741599375</v>
      </c>
      <c r="AG755" s="6">
        <v>0</v>
      </c>
      <c r="AH755" s="9">
        <v>10.298701690407315</v>
      </c>
      <c r="AI755" s="6">
        <v>0</v>
      </c>
    </row>
    <row r="756" spans="1:35">
      <c r="A756" s="1" t="s">
        <v>85</v>
      </c>
      <c r="B756" s="1" t="s">
        <v>86</v>
      </c>
      <c r="C756" s="1" t="s">
        <v>87</v>
      </c>
      <c r="D756" s="10">
        <v>0.92847222222222225</v>
      </c>
      <c r="E756" s="3">
        <f t="shared" si="94"/>
        <v>-160.28683333333333</v>
      </c>
      <c r="F756" s="3">
        <f t="shared" si="95"/>
        <v>-10.160333333333334</v>
      </c>
      <c r="G756" s="1">
        <v>5078</v>
      </c>
      <c r="H756" s="11">
        <v>596.12322593320755</v>
      </c>
      <c r="I756" s="1">
        <v>0</v>
      </c>
      <c r="J756" s="14">
        <v>6.7514000000000003</v>
      </c>
      <c r="K756" s="6">
        <v>0</v>
      </c>
      <c r="L756" s="20">
        <v>34.551200000000001</v>
      </c>
      <c r="M756" s="6">
        <v>0</v>
      </c>
      <c r="N756" s="7">
        <v>27.099510045617762</v>
      </c>
      <c r="O756" s="6">
        <v>0</v>
      </c>
      <c r="P756" s="29">
        <v>2.3400192896224556</v>
      </c>
      <c r="Q756" s="6">
        <v>0</v>
      </c>
      <c r="R756" s="48">
        <v>200.02859931219027</v>
      </c>
      <c r="S756" s="6">
        <v>0</v>
      </c>
      <c r="T756" s="5">
        <v>36.6</v>
      </c>
      <c r="U756" s="6">
        <v>0</v>
      </c>
      <c r="V756" s="9">
        <v>0</v>
      </c>
      <c r="W756" s="6">
        <v>0</v>
      </c>
      <c r="X756" s="25">
        <v>42.7</v>
      </c>
      <c r="Y756" s="6">
        <v>0</v>
      </c>
      <c r="Z756" s="21">
        <v>2.4500000000000002</v>
      </c>
      <c r="AA756" s="6">
        <v>0</v>
      </c>
      <c r="AB756" s="30"/>
      <c r="AC756" s="6"/>
      <c r="AD756" s="33">
        <v>2.7653202424242422E-4</v>
      </c>
      <c r="AE756" s="6">
        <v>0</v>
      </c>
      <c r="AF756" s="35">
        <v>0.52141426329354512</v>
      </c>
      <c r="AG756" s="6">
        <v>0</v>
      </c>
      <c r="AH756" s="9">
        <v>12.307596550636813</v>
      </c>
      <c r="AI756" s="6">
        <v>0</v>
      </c>
    </row>
    <row r="757" spans="1:35">
      <c r="A757" s="1" t="s">
        <v>85</v>
      </c>
      <c r="B757" s="1" t="s">
        <v>86</v>
      </c>
      <c r="C757" s="1" t="s">
        <v>87</v>
      </c>
      <c r="D757" s="10">
        <v>0.92847222222222225</v>
      </c>
      <c r="E757" s="3">
        <f t="shared" si="94"/>
        <v>-160.28683333333333</v>
      </c>
      <c r="F757" s="3">
        <f t="shared" si="95"/>
        <v>-10.160333333333334</v>
      </c>
      <c r="G757" s="1">
        <v>5078</v>
      </c>
      <c r="H757" s="11">
        <v>792.67965855500029</v>
      </c>
      <c r="I757" s="1">
        <v>0</v>
      </c>
      <c r="J757" s="14">
        <v>5.4375</v>
      </c>
      <c r="K757" s="6">
        <v>0</v>
      </c>
      <c r="L757" s="20">
        <v>34.525300000000001</v>
      </c>
      <c r="M757" s="6">
        <v>0</v>
      </c>
      <c r="N757" s="7">
        <v>27.247391804902463</v>
      </c>
      <c r="O757" s="6">
        <v>0</v>
      </c>
      <c r="P757" s="29">
        <v>2.1805842295999684</v>
      </c>
      <c r="Q757" s="6">
        <v>0</v>
      </c>
      <c r="R757" s="48">
        <v>216.80546188610356</v>
      </c>
      <c r="S757" s="6">
        <v>0</v>
      </c>
      <c r="T757" s="5">
        <v>39.799999999999997</v>
      </c>
      <c r="U757" s="6">
        <v>0</v>
      </c>
      <c r="V757" s="9">
        <v>0</v>
      </c>
      <c r="W757" s="6">
        <v>0</v>
      </c>
      <c r="X757" s="25">
        <v>61.7</v>
      </c>
      <c r="Y757" s="6">
        <v>0</v>
      </c>
      <c r="Z757" s="21">
        <v>2.74</v>
      </c>
      <c r="AA757" s="6">
        <v>0</v>
      </c>
      <c r="AB757" s="30"/>
      <c r="AC757" s="6"/>
      <c r="AD757" s="33">
        <v>2.1843389090909089E-4</v>
      </c>
      <c r="AE757" s="6">
        <v>0</v>
      </c>
      <c r="AF757" s="35">
        <v>0.41455063446582074</v>
      </c>
      <c r="AG757" s="6">
        <v>0</v>
      </c>
      <c r="AH757" s="9">
        <v>4.2750080201806941</v>
      </c>
      <c r="AI757" s="6">
        <v>0</v>
      </c>
    </row>
    <row r="758" spans="1:35">
      <c r="A758" s="1" t="s">
        <v>85</v>
      </c>
      <c r="B758" s="1" t="s">
        <v>86</v>
      </c>
      <c r="C758" s="1" t="s">
        <v>88</v>
      </c>
      <c r="D758" s="10">
        <v>0.13750000000000001</v>
      </c>
      <c r="E758" s="3">
        <f>-(160+16.57/60)</f>
        <v>-160.27616666666665</v>
      </c>
      <c r="F758" s="3">
        <f>-(10+10.41/60)</f>
        <v>-10.173500000000001</v>
      </c>
      <c r="G758" s="1">
        <v>4988</v>
      </c>
      <c r="H758" s="11">
        <v>991.92799895084045</v>
      </c>
      <c r="I758" s="1">
        <v>0</v>
      </c>
      <c r="J758" s="14">
        <v>4.2438000000000002</v>
      </c>
      <c r="K758" s="6">
        <v>0</v>
      </c>
      <c r="L758" s="20">
        <v>34.5396</v>
      </c>
      <c r="M758" s="6">
        <v>0</v>
      </c>
      <c r="N758" s="7">
        <v>27.394386501559893</v>
      </c>
      <c r="O758" s="6">
        <v>0</v>
      </c>
      <c r="P758" s="29">
        <v>2.4332364376538584</v>
      </c>
      <c r="Q758" s="6">
        <v>0</v>
      </c>
      <c r="R758" s="48">
        <v>214.70490864692431</v>
      </c>
      <c r="S758" s="6">
        <v>0</v>
      </c>
      <c r="T758" s="5">
        <v>40.1</v>
      </c>
      <c r="U758" s="6">
        <v>0</v>
      </c>
      <c r="V758" s="9">
        <v>0</v>
      </c>
      <c r="W758" s="6">
        <v>0</v>
      </c>
      <c r="X758" s="25">
        <v>84.5</v>
      </c>
      <c r="Y758" s="6">
        <v>0</v>
      </c>
      <c r="Z758" s="21">
        <v>2.75</v>
      </c>
      <c r="AA758" s="6">
        <v>0</v>
      </c>
      <c r="AB758" s="30"/>
      <c r="AC758" s="6"/>
      <c r="AD758" s="33">
        <v>2.9795031452671045E-4</v>
      </c>
      <c r="AE758" s="6">
        <v>0</v>
      </c>
      <c r="AF758" s="35">
        <v>0.32192664756446987</v>
      </c>
      <c r="AG758" s="6">
        <v>0</v>
      </c>
      <c r="AH758" s="9">
        <v>5.5849881937037154</v>
      </c>
      <c r="AI758" s="6">
        <v>0</v>
      </c>
    </row>
    <row r="759" spans="1:35">
      <c r="A759" s="1" t="s">
        <v>85</v>
      </c>
      <c r="B759" s="1" t="s">
        <v>86</v>
      </c>
      <c r="C759" s="1" t="s">
        <v>88</v>
      </c>
      <c r="D759" s="10">
        <v>0.13750000000000001</v>
      </c>
      <c r="E759" s="3">
        <f t="shared" ref="E759:E767" si="96">-(160+16.57/60)</f>
        <v>-160.27616666666665</v>
      </c>
      <c r="F759" s="3">
        <f t="shared" ref="F759:F767" si="97">-(10+10.41/60)</f>
        <v>-10.173500000000001</v>
      </c>
      <c r="G759" s="1">
        <v>4988</v>
      </c>
      <c r="H759" s="11">
        <v>1487.0503892519105</v>
      </c>
      <c r="I759" s="1">
        <v>0</v>
      </c>
      <c r="J759" s="14">
        <v>2.8564699999999998</v>
      </c>
      <c r="K759" s="6">
        <v>0</v>
      </c>
      <c r="L759" s="20">
        <v>34.582900000000002</v>
      </c>
      <c r="M759" s="6">
        <v>0</v>
      </c>
      <c r="N759" s="7">
        <v>27.565217038516948</v>
      </c>
      <c r="O759" s="6">
        <v>0</v>
      </c>
      <c r="P759" s="29">
        <v>2.8630747672321286</v>
      </c>
      <c r="Q759" s="6">
        <v>0</v>
      </c>
      <c r="R759" s="48">
        <v>206.73873742868156</v>
      </c>
      <c r="S759" s="6">
        <v>0</v>
      </c>
      <c r="T759" s="5">
        <v>39.299999999999997</v>
      </c>
      <c r="U759" s="6">
        <v>0</v>
      </c>
      <c r="V759" s="9">
        <v>0</v>
      </c>
      <c r="W759" s="6">
        <v>0</v>
      </c>
      <c r="X759" s="25">
        <v>117</v>
      </c>
      <c r="Y759" s="6">
        <v>0</v>
      </c>
      <c r="Z759" s="21">
        <v>2.7</v>
      </c>
      <c r="AA759" s="6">
        <v>0</v>
      </c>
      <c r="AB759" s="30"/>
      <c r="AC759" s="6"/>
      <c r="AD759" s="33">
        <v>1.2559277825679475E-3</v>
      </c>
      <c r="AE759" s="6">
        <v>0</v>
      </c>
      <c r="AF759" s="35">
        <v>0.20620867785509622</v>
      </c>
      <c r="AG759" s="6">
        <v>0</v>
      </c>
      <c r="AH759" s="9">
        <v>4.148392810627767</v>
      </c>
      <c r="AI759" s="6">
        <v>0</v>
      </c>
    </row>
    <row r="760" spans="1:35">
      <c r="A760" s="1" t="s">
        <v>85</v>
      </c>
      <c r="B760" s="1" t="s">
        <v>86</v>
      </c>
      <c r="C760" s="1" t="s">
        <v>88</v>
      </c>
      <c r="D760" s="10">
        <v>0.13750000000000001</v>
      </c>
      <c r="E760" s="3">
        <f t="shared" si="96"/>
        <v>-160.27616666666665</v>
      </c>
      <c r="F760" s="3">
        <f t="shared" si="97"/>
        <v>-10.173500000000001</v>
      </c>
      <c r="G760" s="1">
        <v>4988</v>
      </c>
      <c r="H760" s="11">
        <v>1979.7198349728737</v>
      </c>
      <c r="I760" s="1">
        <v>0</v>
      </c>
      <c r="J760" s="14">
        <v>2.0368300000000001</v>
      </c>
      <c r="K760" s="6">
        <v>0</v>
      </c>
      <c r="L760" s="20">
        <v>34.630099999999999</v>
      </c>
      <c r="M760" s="6">
        <v>0</v>
      </c>
      <c r="N760" s="7">
        <v>27.672436213345463</v>
      </c>
      <c r="O760" s="6">
        <v>0</v>
      </c>
      <c r="P760" s="29">
        <v>3.3962526208063757</v>
      </c>
      <c r="Q760" s="6">
        <v>0</v>
      </c>
      <c r="R760" s="48">
        <v>189.84620433151423</v>
      </c>
      <c r="S760" s="6">
        <v>0</v>
      </c>
      <c r="T760" s="5">
        <v>37.799999999999997</v>
      </c>
      <c r="U760" s="6">
        <v>0</v>
      </c>
      <c r="V760" s="9">
        <v>0</v>
      </c>
      <c r="W760" s="6">
        <v>0</v>
      </c>
      <c r="X760" s="25">
        <v>128</v>
      </c>
      <c r="Y760" s="6">
        <v>0</v>
      </c>
      <c r="Z760" s="21">
        <v>2.56</v>
      </c>
      <c r="AA760" s="6">
        <v>0</v>
      </c>
      <c r="AB760" s="30"/>
      <c r="AC760" s="6"/>
      <c r="AD760" s="33">
        <v>2.5426586991565139E-4</v>
      </c>
      <c r="AE760" s="6">
        <v>0</v>
      </c>
      <c r="AF760" s="35">
        <v>0.13151911584117887</v>
      </c>
      <c r="AG760" s="6">
        <v>0</v>
      </c>
      <c r="AH760" s="9">
        <v>3.2391560302162024</v>
      </c>
      <c r="AI760" s="6">
        <v>0</v>
      </c>
    </row>
    <row r="761" spans="1:35">
      <c r="A761" s="1" t="s">
        <v>85</v>
      </c>
      <c r="B761" s="1" t="s">
        <v>86</v>
      </c>
      <c r="C761" s="1" t="s">
        <v>88</v>
      </c>
      <c r="D761" s="10">
        <v>0.13750000000000001</v>
      </c>
      <c r="E761" s="3">
        <f t="shared" si="96"/>
        <v>-160.27616666666665</v>
      </c>
      <c r="F761" s="3">
        <f t="shared" si="97"/>
        <v>-10.173500000000001</v>
      </c>
      <c r="G761" s="1">
        <v>4988</v>
      </c>
      <c r="H761" s="11">
        <v>2471.904832629702</v>
      </c>
      <c r="I761" s="1">
        <v>0</v>
      </c>
      <c r="J761" s="14">
        <v>1.6812100000000001</v>
      </c>
      <c r="K761" s="6">
        <v>0</v>
      </c>
      <c r="L761" s="20">
        <v>34.660400000000003</v>
      </c>
      <c r="M761" s="6">
        <v>0</v>
      </c>
      <c r="N761" s="7">
        <v>27.72425491601166</v>
      </c>
      <c r="O761" s="6">
        <v>0</v>
      </c>
      <c r="P761" s="29">
        <v>3.5062090794934511</v>
      </c>
      <c r="Q761" s="6">
        <v>0</v>
      </c>
      <c r="R761" s="48">
        <v>187.99172379294455</v>
      </c>
      <c r="S761" s="6">
        <v>0</v>
      </c>
      <c r="T761" s="5">
        <v>37.5</v>
      </c>
      <c r="U761" s="6">
        <v>0</v>
      </c>
      <c r="V761" s="9">
        <v>0</v>
      </c>
      <c r="W761" s="6">
        <v>0</v>
      </c>
      <c r="X761" s="25">
        <v>140</v>
      </c>
      <c r="Y761" s="6">
        <v>0</v>
      </c>
      <c r="Z761" s="21">
        <v>2.52</v>
      </c>
      <c r="AA761" s="6">
        <v>0</v>
      </c>
      <c r="AB761" s="30"/>
      <c r="AC761" s="6"/>
      <c r="AD761" s="33">
        <v>2.2458284985941889E-4</v>
      </c>
      <c r="AE761" s="6">
        <v>0</v>
      </c>
      <c r="AF761" s="35">
        <v>0.11988530495292672</v>
      </c>
      <c r="AG761" s="6">
        <v>0</v>
      </c>
      <c r="AH761" s="9">
        <v>3.0726620145048735</v>
      </c>
      <c r="AI761" s="6">
        <v>0</v>
      </c>
    </row>
    <row r="762" spans="1:35">
      <c r="A762" s="1" t="s">
        <v>85</v>
      </c>
      <c r="B762" s="1" t="s">
        <v>86</v>
      </c>
      <c r="C762" s="1" t="s">
        <v>88</v>
      </c>
      <c r="D762" s="10">
        <v>0.13750000000000001</v>
      </c>
      <c r="E762" s="3">
        <f t="shared" si="96"/>
        <v>-160.27616666666665</v>
      </c>
      <c r="F762" s="3">
        <f t="shared" si="97"/>
        <v>-10.173500000000001</v>
      </c>
      <c r="G762" s="1">
        <v>4988</v>
      </c>
      <c r="H762" s="11">
        <v>2961.5828165324442</v>
      </c>
      <c r="I762" s="1">
        <v>0</v>
      </c>
      <c r="J762" s="14">
        <v>1.4250100000000001</v>
      </c>
      <c r="K762" s="6">
        <v>0</v>
      </c>
      <c r="L762" s="20">
        <v>34.674999999999997</v>
      </c>
      <c r="M762" s="6">
        <v>0</v>
      </c>
      <c r="N762" s="7">
        <v>27.754813489697881</v>
      </c>
      <c r="O762" s="6">
        <v>0</v>
      </c>
      <c r="P762" s="29">
        <v>3.6525023728735997</v>
      </c>
      <c r="Q762" s="6">
        <v>0</v>
      </c>
      <c r="R762" s="48">
        <v>183.70827207895431</v>
      </c>
      <c r="S762" s="6">
        <v>0</v>
      </c>
      <c r="T762" s="5">
        <v>37.1</v>
      </c>
      <c r="U762" s="6">
        <v>0</v>
      </c>
      <c r="V762" s="9">
        <v>0</v>
      </c>
      <c r="W762" s="6">
        <v>0</v>
      </c>
      <c r="X762" s="25">
        <v>144</v>
      </c>
      <c r="Y762" s="6">
        <v>0</v>
      </c>
      <c r="Z762" s="21">
        <v>2.52</v>
      </c>
      <c r="AA762" s="6">
        <v>0</v>
      </c>
      <c r="AB762" s="30"/>
      <c r="AC762" s="6"/>
      <c r="AD762" s="33">
        <v>3.4312824442361763E-4</v>
      </c>
      <c r="AE762" s="6">
        <v>0</v>
      </c>
      <c r="AF762" s="35">
        <v>9.585368355547047E-2</v>
      </c>
      <c r="AG762" s="6">
        <v>0</v>
      </c>
      <c r="AH762" s="9">
        <v>3.4694561357809741</v>
      </c>
      <c r="AI762" s="6">
        <v>0</v>
      </c>
    </row>
    <row r="763" spans="1:35">
      <c r="A763" s="1" t="s">
        <v>85</v>
      </c>
      <c r="B763" s="1" t="s">
        <v>86</v>
      </c>
      <c r="C763" s="1" t="s">
        <v>88</v>
      </c>
      <c r="D763" s="10">
        <v>0.13750000000000001</v>
      </c>
      <c r="E763" s="3">
        <f t="shared" si="96"/>
        <v>-160.27616666666665</v>
      </c>
      <c r="F763" s="3">
        <f t="shared" si="97"/>
        <v>-10.173500000000001</v>
      </c>
      <c r="G763" s="1">
        <v>4988</v>
      </c>
      <c r="H763" s="11">
        <v>3452.9291275124424</v>
      </c>
      <c r="I763" s="1">
        <v>0</v>
      </c>
      <c r="J763" s="14">
        <v>1.25898</v>
      </c>
      <c r="K763" s="6">
        <v>0</v>
      </c>
      <c r="L763" s="20">
        <v>34.688299999999998</v>
      </c>
      <c r="M763" s="6">
        <v>0</v>
      </c>
      <c r="N763" s="7">
        <v>27.777258889483846</v>
      </c>
      <c r="O763" s="6">
        <v>0</v>
      </c>
      <c r="P763" s="29">
        <v>3.925883374483194</v>
      </c>
      <c r="Q763" s="6">
        <v>0</v>
      </c>
      <c r="R763" s="48">
        <v>172.96504033090295</v>
      </c>
      <c r="S763" s="6">
        <v>0</v>
      </c>
      <c r="T763" s="5">
        <v>36.200000000000003</v>
      </c>
      <c r="U763" s="6">
        <v>0</v>
      </c>
      <c r="V763" s="9">
        <v>0</v>
      </c>
      <c r="W763" s="6">
        <v>0</v>
      </c>
      <c r="X763" s="25">
        <v>141</v>
      </c>
      <c r="Y763" s="6">
        <v>0</v>
      </c>
      <c r="Z763" s="21">
        <v>2.44</v>
      </c>
      <c r="AA763" s="6">
        <v>0</v>
      </c>
      <c r="AB763" s="30"/>
      <c r="AC763" s="6"/>
      <c r="AD763" s="33">
        <v>9.4145578706654183E-4</v>
      </c>
      <c r="AE763" s="6">
        <v>0</v>
      </c>
      <c r="AF763" s="35">
        <v>9.3417765042979939E-2</v>
      </c>
      <c r="AG763" s="6">
        <v>0</v>
      </c>
      <c r="AH763" s="9">
        <v>2.7785558190866593</v>
      </c>
      <c r="AI763" s="6">
        <v>0</v>
      </c>
    </row>
    <row r="764" spans="1:35">
      <c r="A764" s="1" t="s">
        <v>85</v>
      </c>
      <c r="B764" s="1" t="s">
        <v>86</v>
      </c>
      <c r="C764" s="1" t="s">
        <v>88</v>
      </c>
      <c r="D764" s="10">
        <v>0.13750000000000001</v>
      </c>
      <c r="E764" s="3">
        <f t="shared" si="96"/>
        <v>-160.27616666666665</v>
      </c>
      <c r="F764" s="3">
        <f t="shared" si="97"/>
        <v>-10.173500000000001</v>
      </c>
      <c r="G764" s="1">
        <v>4988</v>
      </c>
      <c r="H764" s="11">
        <v>3939.9096554256926</v>
      </c>
      <c r="I764" s="1">
        <v>0</v>
      </c>
      <c r="J764" s="14">
        <v>1.0624800000000001</v>
      </c>
      <c r="K764" s="6">
        <v>0</v>
      </c>
      <c r="L764" s="20">
        <v>34.689900000000002</v>
      </c>
      <c r="M764" s="6">
        <v>0</v>
      </c>
      <c r="N764" s="7">
        <v>27.79200528428828</v>
      </c>
      <c r="O764" s="6">
        <v>0</v>
      </c>
      <c r="P764" s="29">
        <v>4.2035708863184471</v>
      </c>
      <c r="Q764" s="6">
        <v>0</v>
      </c>
      <c r="R764" s="48">
        <v>162.34538161912491</v>
      </c>
      <c r="S764" s="6">
        <v>0</v>
      </c>
      <c r="T764" s="5">
        <v>35.299999999999997</v>
      </c>
      <c r="U764" s="6">
        <v>0</v>
      </c>
      <c r="V764" s="9">
        <v>0</v>
      </c>
      <c r="W764" s="6">
        <v>0</v>
      </c>
      <c r="X764" s="25">
        <v>137</v>
      </c>
      <c r="Y764" s="6">
        <v>0</v>
      </c>
      <c r="Z764" s="21">
        <v>2.35</v>
      </c>
      <c r="AA764" s="6">
        <v>0</v>
      </c>
      <c r="AB764" s="30"/>
      <c r="AC764" s="6"/>
      <c r="AD764" s="33">
        <v>2.5053215670103098E-4</v>
      </c>
      <c r="AE764" s="6">
        <v>0</v>
      </c>
      <c r="AF764" s="35">
        <v>9.2902378040990649E-2</v>
      </c>
      <c r="AG764" s="6">
        <v>0</v>
      </c>
      <c r="AH764" s="9">
        <v>4.2809898411044545</v>
      </c>
      <c r="AI764" s="6">
        <v>0</v>
      </c>
    </row>
    <row r="765" spans="1:35">
      <c r="A765" s="1" t="s">
        <v>85</v>
      </c>
      <c r="B765" s="1" t="s">
        <v>86</v>
      </c>
      <c r="C765" s="1" t="s">
        <v>88</v>
      </c>
      <c r="D765" s="10">
        <v>0.13750000000000001</v>
      </c>
      <c r="E765" s="3">
        <f t="shared" si="96"/>
        <v>-160.27616666666665</v>
      </c>
      <c r="F765" s="3">
        <f t="shared" si="97"/>
        <v>-10.173500000000001</v>
      </c>
      <c r="G765" s="1">
        <v>4988</v>
      </c>
      <c r="H765" s="11">
        <v>4424.7150055946513</v>
      </c>
      <c r="I765" s="1">
        <v>0</v>
      </c>
      <c r="J765" s="14"/>
      <c r="K765" s="6"/>
      <c r="L765" s="17"/>
      <c r="M765" s="6"/>
      <c r="N765" s="7"/>
      <c r="O765" s="6"/>
      <c r="P765" s="29">
        <v>4.5112450512782072</v>
      </c>
      <c r="Q765" s="6">
        <v>0</v>
      </c>
      <c r="R765" s="48"/>
      <c r="S765" s="6">
        <v>0</v>
      </c>
      <c r="T765" s="5">
        <v>34.6</v>
      </c>
      <c r="U765" s="6">
        <v>0</v>
      </c>
      <c r="V765" s="9">
        <v>0</v>
      </c>
      <c r="W765" s="6">
        <v>0</v>
      </c>
      <c r="X765" s="25">
        <v>133</v>
      </c>
      <c r="Y765" s="6">
        <v>0</v>
      </c>
      <c r="Z765" s="21">
        <v>2.2999999999999998</v>
      </c>
      <c r="AA765" s="6">
        <v>0</v>
      </c>
      <c r="AB765" s="30"/>
      <c r="AC765" s="6"/>
      <c r="AD765" s="33">
        <v>1.5961623992502341E-4</v>
      </c>
      <c r="AE765" s="6">
        <v>0</v>
      </c>
      <c r="AF765" s="35">
        <v>8.6067417370832067E-2</v>
      </c>
      <c r="AG765" s="6">
        <v>0</v>
      </c>
      <c r="AH765" s="9">
        <v>3.9240745259867569</v>
      </c>
      <c r="AI765" s="6">
        <v>0</v>
      </c>
    </row>
    <row r="766" spans="1:35">
      <c r="A766" s="1" t="s">
        <v>85</v>
      </c>
      <c r="B766" s="1" t="s">
        <v>86</v>
      </c>
      <c r="C766" s="1" t="s">
        <v>88</v>
      </c>
      <c r="D766" s="10">
        <v>0.13750000000000001</v>
      </c>
      <c r="E766" s="3">
        <f t="shared" si="96"/>
        <v>-160.27616666666665</v>
      </c>
      <c r="F766" s="3">
        <f t="shared" si="97"/>
        <v>-10.173500000000001</v>
      </c>
      <c r="G766" s="1">
        <v>4988</v>
      </c>
      <c r="H766" s="11">
        <v>4689.416800706098</v>
      </c>
      <c r="I766" s="1">
        <v>0</v>
      </c>
      <c r="J766" s="14">
        <v>0.87958199999999997</v>
      </c>
      <c r="K766" s="6">
        <v>0</v>
      </c>
      <c r="L766" s="20">
        <v>34.701300000000003</v>
      </c>
      <c r="M766" s="6">
        <v>0</v>
      </c>
      <c r="N766" s="7">
        <v>27.813252527019813</v>
      </c>
      <c r="O766" s="6">
        <v>0</v>
      </c>
      <c r="P766" s="29">
        <v>4.4887778897210833</v>
      </c>
      <c r="Q766" s="6">
        <v>0</v>
      </c>
      <c r="R766" s="48">
        <v>151.25763826741547</v>
      </c>
      <c r="S766" s="6">
        <v>0</v>
      </c>
      <c r="T766" s="5">
        <v>34.5</v>
      </c>
      <c r="U766" s="6">
        <v>0</v>
      </c>
      <c r="V766" s="9">
        <v>0</v>
      </c>
      <c r="W766" s="6">
        <v>0</v>
      </c>
      <c r="X766" s="25">
        <v>132</v>
      </c>
      <c r="Y766" s="6">
        <v>0</v>
      </c>
      <c r="Z766" s="21">
        <v>2.2799999999999998</v>
      </c>
      <c r="AA766" s="6">
        <v>0</v>
      </c>
      <c r="AB766" s="30"/>
      <c r="AC766" s="6"/>
      <c r="AE766" s="6"/>
      <c r="AF766" s="35">
        <v>8.9816691913200589E-2</v>
      </c>
      <c r="AG766" s="6">
        <v>0</v>
      </c>
      <c r="AI766" s="6"/>
    </row>
    <row r="767" spans="1:35">
      <c r="A767" s="1" t="s">
        <v>85</v>
      </c>
      <c r="B767" s="1" t="s">
        <v>86</v>
      </c>
      <c r="C767" s="1" t="s">
        <v>88</v>
      </c>
      <c r="D767" s="10">
        <v>0.13750000000000001</v>
      </c>
      <c r="E767" s="3">
        <f t="shared" si="96"/>
        <v>-160.27616666666665</v>
      </c>
      <c r="F767" s="3">
        <f t="shared" si="97"/>
        <v>-10.173500000000001</v>
      </c>
      <c r="G767" s="1">
        <v>4988</v>
      </c>
      <c r="H767" s="11">
        <v>4691.3294361561493</v>
      </c>
      <c r="I767" s="1">
        <v>0</v>
      </c>
      <c r="J767" s="14"/>
      <c r="K767" s="6"/>
      <c r="L767" s="17"/>
      <c r="M767" s="6"/>
      <c r="N767" s="7"/>
      <c r="O767" s="6"/>
      <c r="P767" s="29">
        <v>4.5187826635474204</v>
      </c>
      <c r="Q767" s="6">
        <v>0</v>
      </c>
      <c r="R767" s="48"/>
      <c r="S767" s="6">
        <v>0</v>
      </c>
      <c r="T767" s="5">
        <v>34.5</v>
      </c>
      <c r="U767" s="6">
        <v>0</v>
      </c>
      <c r="V767" s="9">
        <v>0</v>
      </c>
      <c r="W767" s="6">
        <v>0</v>
      </c>
      <c r="X767" s="25">
        <v>132</v>
      </c>
      <c r="Y767" s="6">
        <v>0</v>
      </c>
      <c r="Z767" s="21">
        <v>2.2200000000000002</v>
      </c>
      <c r="AA767" s="6">
        <v>0</v>
      </c>
      <c r="AB767" s="30"/>
      <c r="AC767" s="6"/>
      <c r="AD767" s="33">
        <v>2.3447718987816305E-4</v>
      </c>
      <c r="AE767" s="6">
        <v>0</v>
      </c>
      <c r="AF767" s="35"/>
      <c r="AG767" s="6"/>
      <c r="AH767" s="9">
        <v>4.412767247079568</v>
      </c>
      <c r="AI767" s="6">
        <v>0</v>
      </c>
    </row>
    <row r="768" spans="1:35">
      <c r="A768" s="1" t="s">
        <v>85</v>
      </c>
      <c r="B768" s="1" t="s">
        <v>89</v>
      </c>
      <c r="C768" s="1" t="s">
        <v>90</v>
      </c>
      <c r="D768" s="10">
        <v>0.4548611111111111</v>
      </c>
      <c r="E768" s="3">
        <f>-(160+1.83/60)</f>
        <v>-160.03049999999999</v>
      </c>
      <c r="F768" s="3">
        <f>-(4+59.25/60)</f>
        <v>-4.9874999999999998</v>
      </c>
      <c r="G768" s="1">
        <v>5313</v>
      </c>
      <c r="H768" s="11">
        <v>0</v>
      </c>
      <c r="I768" s="1">
        <v>0</v>
      </c>
      <c r="J768" s="19">
        <v>28.3</v>
      </c>
      <c r="K768" s="6">
        <v>0</v>
      </c>
      <c r="L768" s="20">
        <v>35.406100000000002</v>
      </c>
      <c r="M768" s="6">
        <v>0</v>
      </c>
      <c r="N768" s="7">
        <v>22.603774786930217</v>
      </c>
      <c r="O768" s="6">
        <v>0</v>
      </c>
      <c r="P768" s="21">
        <v>4.51</v>
      </c>
      <c r="Q768" s="6">
        <v>0</v>
      </c>
      <c r="R768" s="48">
        <v>-2.0740290280069189</v>
      </c>
      <c r="S768" s="6">
        <v>0</v>
      </c>
      <c r="T768" s="5">
        <v>4.3899999999999997</v>
      </c>
      <c r="U768" s="6">
        <v>0</v>
      </c>
      <c r="V768" s="9">
        <v>0.08</v>
      </c>
      <c r="W768" s="6">
        <v>0</v>
      </c>
      <c r="X768" s="25">
        <v>0.9</v>
      </c>
      <c r="Y768" s="6">
        <v>0</v>
      </c>
      <c r="Z768" s="29">
        <v>0.46271201779484805</v>
      </c>
      <c r="AA768" s="6">
        <v>0</v>
      </c>
      <c r="AB768" s="52">
        <v>0.17355453526375347</v>
      </c>
      <c r="AC768" s="6">
        <v>0</v>
      </c>
      <c r="AD768" s="33">
        <v>0.40059417454545448</v>
      </c>
      <c r="AE768" s="6">
        <v>0</v>
      </c>
      <c r="AF768" s="35">
        <v>6.8716420850741393</v>
      </c>
      <c r="AG768" s="6">
        <v>0</v>
      </c>
      <c r="AH768" s="9">
        <v>125.30055136683633</v>
      </c>
      <c r="AI768" s="6">
        <v>0</v>
      </c>
    </row>
    <row r="769" spans="1:35">
      <c r="A769" s="1" t="s">
        <v>85</v>
      </c>
      <c r="B769" s="1" t="s">
        <v>89</v>
      </c>
      <c r="C769" s="1" t="s">
        <v>90</v>
      </c>
      <c r="D769" s="10">
        <v>0.4548611111111111</v>
      </c>
      <c r="E769" s="3">
        <f t="shared" ref="E769:E784" si="98">-(160+1.83/60)</f>
        <v>-160.03049999999999</v>
      </c>
      <c r="F769" s="3">
        <f t="shared" ref="F769:F784" si="99">-(4+59.25/60)</f>
        <v>-4.9874999999999998</v>
      </c>
      <c r="G769" s="1">
        <v>5313</v>
      </c>
      <c r="H769" s="11">
        <v>5.737993338676648</v>
      </c>
      <c r="I769" s="1">
        <v>0</v>
      </c>
      <c r="J769" s="14">
        <v>28.320599999999999</v>
      </c>
      <c r="K769" s="6">
        <v>0</v>
      </c>
      <c r="L769" s="20">
        <v>35.386400000000002</v>
      </c>
      <c r="M769" s="6">
        <v>0</v>
      </c>
      <c r="N769" s="7">
        <v>22.582175845928532</v>
      </c>
      <c r="O769" s="6">
        <v>0</v>
      </c>
      <c r="P769" s="21">
        <v>4.5199999999999996</v>
      </c>
      <c r="Q769" s="6">
        <v>0</v>
      </c>
      <c r="R769" s="48">
        <v>-2.5653307414897597</v>
      </c>
      <c r="S769" s="6">
        <v>0</v>
      </c>
      <c r="T769" s="5">
        <v>4.34</v>
      </c>
      <c r="U769" s="6">
        <v>0</v>
      </c>
      <c r="V769" s="9">
        <v>0.08</v>
      </c>
      <c r="W769" s="6">
        <v>0</v>
      </c>
      <c r="X769" s="25">
        <v>1</v>
      </c>
      <c r="Y769" s="6">
        <v>0</v>
      </c>
      <c r="Z769" s="29">
        <v>0.44820295688826411</v>
      </c>
      <c r="AA769" s="6">
        <v>0</v>
      </c>
      <c r="AB769" s="52">
        <v>0.17026310195966018</v>
      </c>
      <c r="AC769" s="6">
        <v>0</v>
      </c>
      <c r="AD769" s="33">
        <v>0.43487584581818184</v>
      </c>
      <c r="AE769" s="6">
        <v>0</v>
      </c>
      <c r="AF769" s="35">
        <v>6.2995701298776767</v>
      </c>
      <c r="AG769" s="6">
        <v>0</v>
      </c>
      <c r="AH769" s="9">
        <v>122.24131606375524</v>
      </c>
      <c r="AI769" s="6">
        <v>0</v>
      </c>
    </row>
    <row r="770" spans="1:35">
      <c r="A770" s="1" t="s">
        <v>85</v>
      </c>
      <c r="B770" s="1" t="s">
        <v>89</v>
      </c>
      <c r="C770" s="1" t="s">
        <v>90</v>
      </c>
      <c r="D770" s="10">
        <v>0.4548611111111111</v>
      </c>
      <c r="E770" s="3">
        <f t="shared" si="98"/>
        <v>-160.03049999999999</v>
      </c>
      <c r="F770" s="3">
        <f t="shared" si="99"/>
        <v>-4.9874999999999998</v>
      </c>
      <c r="G770" s="1">
        <v>5313</v>
      </c>
      <c r="H770" s="11">
        <v>9.9474103972276549</v>
      </c>
      <c r="I770" s="1">
        <v>0</v>
      </c>
      <c r="J770" s="14">
        <v>28.319600000000001</v>
      </c>
      <c r="K770" s="6">
        <v>0</v>
      </c>
      <c r="L770" s="20">
        <v>35.384799999999998</v>
      </c>
      <c r="M770" s="6">
        <v>0</v>
      </c>
      <c r="N770" s="7">
        <v>22.581302495231057</v>
      </c>
      <c r="O770" s="6">
        <v>0</v>
      </c>
      <c r="P770" s="21">
        <v>4.53</v>
      </c>
      <c r="Q770" s="6">
        <v>0</v>
      </c>
      <c r="R770" s="48">
        <v>-3.0067501003748021</v>
      </c>
      <c r="S770" s="6">
        <v>0</v>
      </c>
      <c r="T770" s="5">
        <v>4.3600000000000003</v>
      </c>
      <c r="U770" s="6">
        <v>0</v>
      </c>
      <c r="V770" s="9">
        <v>0.08</v>
      </c>
      <c r="W770" s="6">
        <v>0</v>
      </c>
      <c r="X770" s="25">
        <v>0.9</v>
      </c>
      <c r="Y770" s="6">
        <v>0</v>
      </c>
      <c r="Z770" s="29">
        <v>0.4571351472532042</v>
      </c>
      <c r="AA770" s="6">
        <v>0</v>
      </c>
      <c r="AB770" s="52">
        <v>0.17088024570417765</v>
      </c>
      <c r="AC770" s="6">
        <v>0</v>
      </c>
      <c r="AD770" s="33">
        <v>0.41325654952727281</v>
      </c>
      <c r="AE770" s="6">
        <v>0</v>
      </c>
      <c r="AF770" s="35">
        <v>7.0076158655372582</v>
      </c>
      <c r="AG770" s="6">
        <v>0</v>
      </c>
      <c r="AH770" s="9">
        <v>112.09158711486305</v>
      </c>
      <c r="AI770" s="6">
        <v>0</v>
      </c>
    </row>
    <row r="771" spans="1:35">
      <c r="A771" s="1" t="s">
        <v>85</v>
      </c>
      <c r="B771" s="1" t="s">
        <v>89</v>
      </c>
      <c r="C771" s="1" t="s">
        <v>90</v>
      </c>
      <c r="D771" s="10">
        <v>0.4548611111111111</v>
      </c>
      <c r="E771" s="3">
        <f t="shared" si="98"/>
        <v>-160.03049999999999</v>
      </c>
      <c r="F771" s="3">
        <f t="shared" si="99"/>
        <v>-4.9874999999999998</v>
      </c>
      <c r="G771" s="1">
        <v>5313</v>
      </c>
      <c r="H771" s="11">
        <v>20.834015914059218</v>
      </c>
      <c r="I771" s="1">
        <v>0</v>
      </c>
      <c r="J771" s="14">
        <v>28.32</v>
      </c>
      <c r="K771" s="6">
        <v>0</v>
      </c>
      <c r="L771" s="20">
        <v>35.386200000000002</v>
      </c>
      <c r="M771" s="6">
        <v>0</v>
      </c>
      <c r="N771" s="7">
        <v>22.582223220615788</v>
      </c>
      <c r="O771" s="6">
        <v>0</v>
      </c>
      <c r="P771" s="21">
        <v>4.51</v>
      </c>
      <c r="Q771" s="6">
        <v>0</v>
      </c>
      <c r="R771" s="48">
        <v>-2.1167384574443417</v>
      </c>
      <c r="S771" s="6">
        <v>0</v>
      </c>
      <c r="T771" s="5">
        <v>4.3499999999999996</v>
      </c>
      <c r="U771" s="6">
        <v>0</v>
      </c>
      <c r="V771" s="9">
        <v>0.08</v>
      </c>
      <c r="W771" s="6">
        <v>0</v>
      </c>
      <c r="X771" s="25">
        <v>0.9</v>
      </c>
      <c r="Y771" s="6">
        <v>0</v>
      </c>
      <c r="Z771" s="29">
        <v>0.45983320449484877</v>
      </c>
      <c r="AA771" s="6">
        <v>0</v>
      </c>
      <c r="AB771" s="52">
        <v>0.1896688441483769</v>
      </c>
      <c r="AC771" s="6">
        <v>0</v>
      </c>
      <c r="AD771" s="33">
        <v>0.42322075665454545</v>
      </c>
      <c r="AE771" s="6">
        <v>0</v>
      </c>
      <c r="AF771" s="35">
        <v>6.500885472906158</v>
      </c>
      <c r="AG771" s="6">
        <v>0</v>
      </c>
      <c r="AH771" s="9">
        <v>118.77518739523971</v>
      </c>
      <c r="AI771" s="6">
        <v>0</v>
      </c>
    </row>
    <row r="772" spans="1:35">
      <c r="A772" s="1" t="s">
        <v>85</v>
      </c>
      <c r="B772" s="1" t="s">
        <v>89</v>
      </c>
      <c r="C772" s="1" t="s">
        <v>90</v>
      </c>
      <c r="D772" s="10">
        <v>0.4548611111111111</v>
      </c>
      <c r="E772" s="3">
        <f t="shared" si="98"/>
        <v>-160.03049999999999</v>
      </c>
      <c r="F772" s="3">
        <f t="shared" si="99"/>
        <v>-4.9874999999999998</v>
      </c>
      <c r="G772" s="1">
        <v>5313</v>
      </c>
      <c r="H772" s="11">
        <v>30.604421214922432</v>
      </c>
      <c r="I772" s="1">
        <v>0</v>
      </c>
      <c r="J772" s="14">
        <v>28.313700000000001</v>
      </c>
      <c r="K772" s="6">
        <v>0</v>
      </c>
      <c r="L772" s="20">
        <v>35.383400000000002</v>
      </c>
      <c r="M772" s="6">
        <v>0</v>
      </c>
      <c r="N772" s="7">
        <v>22.58219419895579</v>
      </c>
      <c r="O772" s="6">
        <v>0</v>
      </c>
      <c r="P772" s="21">
        <v>4.53</v>
      </c>
      <c r="Q772" s="6">
        <v>0</v>
      </c>
      <c r="R772" s="48">
        <v>-2.9860986169501587</v>
      </c>
      <c r="S772" s="6">
        <v>0</v>
      </c>
      <c r="T772" s="5">
        <v>4.37</v>
      </c>
      <c r="U772" s="6">
        <v>0</v>
      </c>
      <c r="V772" s="9">
        <v>0.09</v>
      </c>
      <c r="W772" s="6">
        <v>0</v>
      </c>
      <c r="X772" s="25">
        <v>1</v>
      </c>
      <c r="Y772" s="6">
        <v>0</v>
      </c>
      <c r="Z772" s="29">
        <v>0.46422301403057165</v>
      </c>
      <c r="AA772" s="6">
        <v>0</v>
      </c>
      <c r="AB772" s="52">
        <v>0.20256029125607578</v>
      </c>
      <c r="AC772" s="6">
        <v>0</v>
      </c>
      <c r="AD772" s="33">
        <v>0.35443332130909089</v>
      </c>
      <c r="AE772" s="6">
        <v>0</v>
      </c>
      <c r="AF772" s="35">
        <v>6.5964278306382935</v>
      </c>
      <c r="AG772" s="6">
        <v>0</v>
      </c>
      <c r="AH772" s="9">
        <v>112.19707798738307</v>
      </c>
      <c r="AI772" s="6">
        <v>0</v>
      </c>
    </row>
    <row r="773" spans="1:35">
      <c r="A773" s="1" t="s">
        <v>85</v>
      </c>
      <c r="B773" s="1" t="s">
        <v>89</v>
      </c>
      <c r="C773" s="1" t="s">
        <v>90</v>
      </c>
      <c r="D773" s="10">
        <v>0.4548611111111111</v>
      </c>
      <c r="E773" s="3">
        <f t="shared" si="98"/>
        <v>-160.03049999999999</v>
      </c>
      <c r="F773" s="3">
        <f t="shared" si="99"/>
        <v>-4.9874999999999998</v>
      </c>
      <c r="G773" s="1">
        <v>5313</v>
      </c>
      <c r="H773" s="11">
        <v>40.595089090998528</v>
      </c>
      <c r="I773" s="1">
        <v>0</v>
      </c>
      <c r="J773" s="14">
        <v>28.3093</v>
      </c>
      <c r="K773" s="6">
        <v>0</v>
      </c>
      <c r="L773" s="20">
        <v>35.389699999999998</v>
      </c>
      <c r="M773" s="6">
        <v>0</v>
      </c>
      <c r="N773" s="7">
        <v>22.588380535884994</v>
      </c>
      <c r="O773" s="6">
        <v>0</v>
      </c>
      <c r="P773" s="21">
        <v>4.54</v>
      </c>
      <c r="Q773" s="6">
        <v>0</v>
      </c>
      <c r="R773" s="48">
        <v>-3.4252600195413265</v>
      </c>
      <c r="S773" s="6">
        <v>0</v>
      </c>
      <c r="T773" s="5">
        <v>4.34</v>
      </c>
      <c r="U773" s="6">
        <v>0</v>
      </c>
      <c r="V773" s="9">
        <v>0.09</v>
      </c>
      <c r="W773" s="6">
        <v>0</v>
      </c>
      <c r="X773" s="25">
        <v>1</v>
      </c>
      <c r="Y773" s="6">
        <v>0</v>
      </c>
      <c r="Z773" s="29">
        <v>0.44659581379912827</v>
      </c>
      <c r="AA773" s="6">
        <v>0</v>
      </c>
      <c r="AB773" s="52">
        <v>0.17890311438290513</v>
      </c>
      <c r="AC773" s="6">
        <v>0</v>
      </c>
      <c r="AD773" s="33">
        <v>0.41792175418181821</v>
      </c>
      <c r="AE773" s="6">
        <v>0</v>
      </c>
      <c r="AF773" s="35">
        <v>6.2766511414256296</v>
      </c>
      <c r="AG773" s="6">
        <v>0</v>
      </c>
      <c r="AH773" s="9">
        <v>107.26914722823274</v>
      </c>
      <c r="AI773" s="6">
        <v>0</v>
      </c>
    </row>
    <row r="774" spans="1:35">
      <c r="A774" s="1" t="s">
        <v>85</v>
      </c>
      <c r="B774" s="1" t="s">
        <v>89</v>
      </c>
      <c r="C774" s="1" t="s">
        <v>90</v>
      </c>
      <c r="D774" s="10">
        <v>0.4548611111111111</v>
      </c>
      <c r="E774" s="3">
        <f t="shared" si="98"/>
        <v>-160.03049999999999</v>
      </c>
      <c r="F774" s="3">
        <f t="shared" si="99"/>
        <v>-4.9874999999999998</v>
      </c>
      <c r="G774" s="1">
        <v>5313</v>
      </c>
      <c r="H774" s="11">
        <v>49.189378575909871</v>
      </c>
      <c r="I774" s="1">
        <v>0</v>
      </c>
      <c r="J774" s="14">
        <v>28.279199999999999</v>
      </c>
      <c r="K774" s="6">
        <v>0</v>
      </c>
      <c r="L774" s="20">
        <v>35.384300000000003</v>
      </c>
      <c r="M774" s="6">
        <v>0</v>
      </c>
      <c r="N774" s="7">
        <v>22.594234662767917</v>
      </c>
      <c r="O774" s="6">
        <v>0</v>
      </c>
      <c r="P774" s="21">
        <v>4.49</v>
      </c>
      <c r="Q774" s="6">
        <v>0</v>
      </c>
      <c r="R774" s="48">
        <v>-1.0896220712790807</v>
      </c>
      <c r="S774" s="6">
        <v>0</v>
      </c>
      <c r="T774" s="5">
        <v>4.37</v>
      </c>
      <c r="U774" s="6">
        <v>0</v>
      </c>
      <c r="V774" s="9">
        <v>0.08</v>
      </c>
      <c r="W774" s="6">
        <v>0</v>
      </c>
      <c r="X774" s="25">
        <v>1</v>
      </c>
      <c r="Y774" s="6">
        <v>0</v>
      </c>
      <c r="Z774" s="29">
        <v>0.44197803469840091</v>
      </c>
      <c r="AA774" s="6">
        <v>0</v>
      </c>
      <c r="AB774" s="52">
        <v>0.21613745363546061</v>
      </c>
      <c r="AC774" s="6">
        <v>0</v>
      </c>
      <c r="AD774" s="33">
        <v>0.3362455874909091</v>
      </c>
      <c r="AE774" s="6">
        <v>0</v>
      </c>
      <c r="AF774" s="35">
        <v>6.5822512859187068</v>
      </c>
      <c r="AG774" s="6">
        <v>0</v>
      </c>
      <c r="AH774" s="9">
        <v>108.6475396031219</v>
      </c>
      <c r="AI774" s="6">
        <v>0</v>
      </c>
    </row>
    <row r="775" spans="1:35">
      <c r="A775" s="1" t="s">
        <v>85</v>
      </c>
      <c r="B775" s="1" t="s">
        <v>89</v>
      </c>
      <c r="C775" s="1" t="s">
        <v>90</v>
      </c>
      <c r="D775" s="10">
        <v>0.4548611111111111</v>
      </c>
      <c r="E775" s="3">
        <f t="shared" si="98"/>
        <v>-160.03049999999999</v>
      </c>
      <c r="F775" s="3">
        <f t="shared" si="99"/>
        <v>-4.9874999999999998</v>
      </c>
      <c r="G775" s="1">
        <v>5313</v>
      </c>
      <c r="H775" s="11">
        <v>74.534669487584154</v>
      </c>
      <c r="I775" s="1">
        <v>0</v>
      </c>
      <c r="J775" s="14">
        <v>28.272200000000002</v>
      </c>
      <c r="K775" s="6">
        <v>0</v>
      </c>
      <c r="L775" s="20">
        <v>35.384700000000002</v>
      </c>
      <c r="M775" s="6">
        <v>0</v>
      </c>
      <c r="N775" s="7">
        <v>22.596840041775522</v>
      </c>
      <c r="O775" s="6">
        <v>0</v>
      </c>
      <c r="P775" s="21">
        <v>4.51</v>
      </c>
      <c r="Q775" s="6">
        <v>0</v>
      </c>
      <c r="R775" s="48">
        <v>-1.9602325660486599</v>
      </c>
      <c r="S775" s="6">
        <v>0</v>
      </c>
      <c r="T775" s="5">
        <v>4.38</v>
      </c>
      <c r="U775" s="6">
        <v>0</v>
      </c>
      <c r="V775" s="9">
        <v>0.09</v>
      </c>
      <c r="W775" s="6">
        <v>0</v>
      </c>
      <c r="X775" s="25">
        <v>1</v>
      </c>
      <c r="Y775" s="6">
        <v>0</v>
      </c>
      <c r="Z775" s="29">
        <v>0.44186243464907859</v>
      </c>
      <c r="AA775" s="6">
        <v>0</v>
      </c>
      <c r="AB775" s="52">
        <v>0.22916604379749669</v>
      </c>
      <c r="AC775" s="6">
        <v>0</v>
      </c>
      <c r="AD775" s="33">
        <v>0.17506853876363637</v>
      </c>
      <c r="AE775" s="6">
        <v>0</v>
      </c>
      <c r="AF775" s="35">
        <v>3.4877871248421113</v>
      </c>
      <c r="AG775" s="6">
        <v>0</v>
      </c>
      <c r="AH775" s="9">
        <v>106.27143157462278</v>
      </c>
      <c r="AI775" s="6">
        <v>0</v>
      </c>
    </row>
    <row r="776" spans="1:35">
      <c r="A776" s="1" t="s">
        <v>85</v>
      </c>
      <c r="B776" s="1" t="s">
        <v>89</v>
      </c>
      <c r="C776" s="1" t="s">
        <v>90</v>
      </c>
      <c r="D776" s="10">
        <v>0.4548611111111111</v>
      </c>
      <c r="E776" s="3">
        <f t="shared" si="98"/>
        <v>-160.03049999999999</v>
      </c>
      <c r="F776" s="3">
        <f t="shared" si="99"/>
        <v>-4.9874999999999998</v>
      </c>
      <c r="G776" s="1">
        <v>5313</v>
      </c>
      <c r="H776" s="11">
        <v>99.846017566205504</v>
      </c>
      <c r="I776" s="1">
        <v>0</v>
      </c>
      <c r="J776" s="14">
        <v>28.226099999999999</v>
      </c>
      <c r="K776" s="6">
        <v>0</v>
      </c>
      <c r="L776" s="20">
        <v>35.446300000000001</v>
      </c>
      <c r="M776" s="6">
        <v>0</v>
      </c>
      <c r="N776" s="7">
        <v>22.658328438445437</v>
      </c>
      <c r="O776" s="6">
        <v>0</v>
      </c>
      <c r="P776" s="21">
        <v>4.33</v>
      </c>
      <c r="Q776" s="6">
        <v>0</v>
      </c>
      <c r="R776" s="48">
        <v>6.1566652769455743</v>
      </c>
      <c r="S776" s="6">
        <v>0</v>
      </c>
      <c r="T776" s="5">
        <v>4.13</v>
      </c>
      <c r="U776" s="6">
        <v>0</v>
      </c>
      <c r="V776" s="9">
        <v>0.26</v>
      </c>
      <c r="W776" s="6">
        <v>0</v>
      </c>
      <c r="X776" s="25">
        <v>1.1000000000000001</v>
      </c>
      <c r="Y776" s="6">
        <v>0</v>
      </c>
      <c r="Z776" s="29">
        <v>0.47900041045869574</v>
      </c>
      <c r="AA776" s="6">
        <v>0</v>
      </c>
      <c r="AB776" s="52">
        <v>0.16457166520466543</v>
      </c>
      <c r="AC776" s="6">
        <v>0</v>
      </c>
      <c r="AD776" s="33">
        <v>0.15883199680000001</v>
      </c>
      <c r="AE776" s="6">
        <v>0</v>
      </c>
      <c r="AF776" s="35">
        <v>4.7937485120157142</v>
      </c>
      <c r="AG776" s="6">
        <v>0</v>
      </c>
      <c r="AH776" s="9">
        <v>93.425597545549437</v>
      </c>
      <c r="AI776" s="6">
        <v>0</v>
      </c>
    </row>
    <row r="777" spans="1:35">
      <c r="A777" s="1" t="s">
        <v>85</v>
      </c>
      <c r="B777" s="1" t="s">
        <v>89</v>
      </c>
      <c r="C777" s="1" t="s">
        <v>90</v>
      </c>
      <c r="D777" s="10">
        <v>0.4548611111111111</v>
      </c>
      <c r="E777" s="3">
        <f t="shared" si="98"/>
        <v>-160.03049999999999</v>
      </c>
      <c r="F777" s="3">
        <f t="shared" si="99"/>
        <v>-4.9874999999999998</v>
      </c>
      <c r="G777" s="1">
        <v>5313</v>
      </c>
      <c r="H777" s="11">
        <v>149.83628301454419</v>
      </c>
      <c r="I777" s="1">
        <v>0</v>
      </c>
      <c r="J777" s="14">
        <v>25.666499999999999</v>
      </c>
      <c r="K777" s="6">
        <v>0</v>
      </c>
      <c r="L777" s="20">
        <v>36.241399999999999</v>
      </c>
      <c r="M777" s="6">
        <v>0</v>
      </c>
      <c r="N777" s="7">
        <v>24.076258621674242</v>
      </c>
      <c r="O777" s="6">
        <v>0</v>
      </c>
      <c r="P777" s="21">
        <v>3.6</v>
      </c>
      <c r="Q777" s="6">
        <v>0</v>
      </c>
      <c r="R777" s="48">
        <v>46.454693774934299</v>
      </c>
      <c r="S777" s="6">
        <v>0</v>
      </c>
      <c r="T777" s="5">
        <v>5.9106732339909129</v>
      </c>
      <c r="U777" s="6"/>
      <c r="V777" s="9">
        <v>0</v>
      </c>
      <c r="W777" s="6"/>
      <c r="X777" s="25">
        <v>0.8</v>
      </c>
      <c r="Y777" s="6"/>
      <c r="Z777" s="29">
        <v>0.58110148486139745</v>
      </c>
      <c r="AA777" s="6"/>
      <c r="AB777" s="52">
        <v>8.1188688167634956E-2</v>
      </c>
      <c r="AC777" s="6"/>
      <c r="AD777" s="33">
        <v>7.2741881018181825E-2</v>
      </c>
      <c r="AE777" s="6"/>
      <c r="AF777" s="35">
        <v>3.21359137677609</v>
      </c>
      <c r="AG777" s="6">
        <v>0</v>
      </c>
      <c r="AH777" s="9">
        <v>78.718292234081702</v>
      </c>
      <c r="AI777" s="6">
        <v>0</v>
      </c>
    </row>
    <row r="778" spans="1:35">
      <c r="A778" s="1" t="s">
        <v>85</v>
      </c>
      <c r="B778" s="1" t="s">
        <v>89</v>
      </c>
      <c r="C778" s="1" t="s">
        <v>90</v>
      </c>
      <c r="D778" s="10">
        <v>0.4548611111111111</v>
      </c>
      <c r="E778" s="3">
        <f t="shared" si="98"/>
        <v>-160.03049999999999</v>
      </c>
      <c r="F778" s="3">
        <f t="shared" si="99"/>
        <v>-4.9874999999999998</v>
      </c>
      <c r="G778" s="1">
        <v>5313</v>
      </c>
      <c r="H778" s="11">
        <v>198.10059996286293</v>
      </c>
      <c r="I778" s="1">
        <v>0</v>
      </c>
      <c r="J778" s="14">
        <v>15.8086</v>
      </c>
      <c r="K778" s="6">
        <v>0</v>
      </c>
      <c r="L778" s="20">
        <v>35.251199999999997</v>
      </c>
      <c r="M778" s="6">
        <v>0</v>
      </c>
      <c r="N778" s="7">
        <v>25.985485153721584</v>
      </c>
      <c r="O778" s="6">
        <v>0</v>
      </c>
      <c r="P778" s="21">
        <v>2.35</v>
      </c>
      <c r="Q778" s="6">
        <v>0</v>
      </c>
      <c r="R778" s="48">
        <v>144.57784293398245</v>
      </c>
      <c r="S778" s="6">
        <v>0</v>
      </c>
      <c r="T778" s="5">
        <v>18.3</v>
      </c>
      <c r="U778" s="6">
        <v>0</v>
      </c>
      <c r="V778" s="9">
        <v>0</v>
      </c>
      <c r="W778" s="6">
        <v>0</v>
      </c>
      <c r="X778" s="25">
        <v>7.9</v>
      </c>
      <c r="Y778" s="6">
        <v>0</v>
      </c>
      <c r="Z778" s="21">
        <v>1.42</v>
      </c>
      <c r="AA778" s="6">
        <v>0</v>
      </c>
      <c r="AB778" s="30"/>
      <c r="AC778" s="6"/>
      <c r="AD778" s="33">
        <v>6.2075397446808497E-3</v>
      </c>
      <c r="AE778" s="6">
        <v>0</v>
      </c>
      <c r="AF778" s="35">
        <v>1.3235734117262781</v>
      </c>
      <c r="AG778" s="6">
        <v>0</v>
      </c>
      <c r="AH778" s="9">
        <v>26.715249662618081</v>
      </c>
      <c r="AI778" s="6">
        <v>0</v>
      </c>
    </row>
    <row r="779" spans="1:35">
      <c r="A779" s="1" t="s">
        <v>85</v>
      </c>
      <c r="B779" s="1" t="s">
        <v>89</v>
      </c>
      <c r="C779" s="1" t="s">
        <v>90</v>
      </c>
      <c r="D779" s="10">
        <v>0.4548611111111111</v>
      </c>
      <c r="E779" s="3">
        <f t="shared" si="98"/>
        <v>-160.03049999999999</v>
      </c>
      <c r="F779" s="3">
        <f t="shared" si="99"/>
        <v>-4.9874999999999998</v>
      </c>
      <c r="G779" s="1">
        <v>5313</v>
      </c>
      <c r="H779" s="11">
        <v>249.21321707925608</v>
      </c>
      <c r="I779" s="1">
        <v>0</v>
      </c>
      <c r="J779" s="14">
        <v>12.164899999999999</v>
      </c>
      <c r="K779" s="6">
        <v>0</v>
      </c>
      <c r="L779" s="20">
        <v>34.924900000000001</v>
      </c>
      <c r="M779" s="6">
        <v>0</v>
      </c>
      <c r="N779" s="7">
        <v>26.499683644163042</v>
      </c>
      <c r="O779" s="6">
        <v>0</v>
      </c>
      <c r="P779" s="21">
        <v>1.89</v>
      </c>
      <c r="Q779" s="6">
        <v>0</v>
      </c>
      <c r="R779" s="48">
        <v>184.97082467691519</v>
      </c>
      <c r="S779" s="6">
        <v>0</v>
      </c>
      <c r="T779" s="5">
        <v>27.6</v>
      </c>
      <c r="U779" s="6">
        <v>0</v>
      </c>
      <c r="V779" s="9">
        <v>0</v>
      </c>
      <c r="W779" s="6">
        <v>0</v>
      </c>
      <c r="X779" s="25">
        <v>17.5</v>
      </c>
      <c r="Y779" s="6">
        <v>0</v>
      </c>
      <c r="Z779" s="21">
        <v>1.89</v>
      </c>
      <c r="AA779" s="6">
        <v>0</v>
      </c>
      <c r="AB779" s="30"/>
      <c r="AC779" s="6"/>
      <c r="AD779" s="33">
        <v>2.9417627234042554E-3</v>
      </c>
      <c r="AE779" s="6">
        <v>0</v>
      </c>
      <c r="AF779" s="35">
        <v>1.3814037606837606</v>
      </c>
      <c r="AG779" s="6">
        <v>0</v>
      </c>
      <c r="AH779" s="9">
        <v>25.327444485339225</v>
      </c>
      <c r="AI779" s="6">
        <v>0</v>
      </c>
    </row>
    <row r="780" spans="1:35">
      <c r="A780" s="1" t="s">
        <v>85</v>
      </c>
      <c r="B780" s="1" t="s">
        <v>89</v>
      </c>
      <c r="C780" s="1" t="s">
        <v>90</v>
      </c>
      <c r="D780" s="10">
        <v>0.4548611111111111</v>
      </c>
      <c r="E780" s="3">
        <f t="shared" si="98"/>
        <v>-160.03049999999999</v>
      </c>
      <c r="F780" s="3">
        <f t="shared" si="99"/>
        <v>-4.9874999999999998</v>
      </c>
      <c r="G780" s="1">
        <v>5313</v>
      </c>
      <c r="H780" s="11">
        <v>298.68857389445776</v>
      </c>
      <c r="I780" s="1">
        <v>0</v>
      </c>
      <c r="J780" s="14">
        <v>10.6815</v>
      </c>
      <c r="K780" s="6">
        <v>0</v>
      </c>
      <c r="L780" s="20">
        <v>34.792099999999998</v>
      </c>
      <c r="M780" s="6">
        <v>0</v>
      </c>
      <c r="N780" s="7">
        <v>26.671236351278139</v>
      </c>
      <c r="O780" s="6">
        <v>0</v>
      </c>
      <c r="P780" s="21">
        <v>1.74</v>
      </c>
      <c r="Q780" s="6">
        <v>0</v>
      </c>
      <c r="R780" s="48">
        <v>200.59650133380751</v>
      </c>
      <c r="S780" s="6">
        <v>0</v>
      </c>
      <c r="T780" s="5">
        <v>31.1</v>
      </c>
      <c r="U780" s="6">
        <v>0</v>
      </c>
      <c r="V780" s="9">
        <v>0</v>
      </c>
      <c r="W780" s="6">
        <v>0</v>
      </c>
      <c r="X780" s="25">
        <v>22.8</v>
      </c>
      <c r="Y780" s="6">
        <v>0</v>
      </c>
      <c r="Z780" s="21">
        <v>2.09</v>
      </c>
      <c r="AA780" s="6">
        <v>0</v>
      </c>
      <c r="AB780" s="30"/>
      <c r="AC780" s="6"/>
      <c r="AD780" s="33">
        <v>2.4030749709864603E-3</v>
      </c>
      <c r="AE780" s="6">
        <v>0</v>
      </c>
      <c r="AF780" s="35">
        <v>1.056183760683761</v>
      </c>
      <c r="AG780" s="6">
        <v>0</v>
      </c>
      <c r="AH780" s="9">
        <v>17.392172739541159</v>
      </c>
      <c r="AI780" s="6">
        <v>0</v>
      </c>
    </row>
    <row r="781" spans="1:35">
      <c r="A781" s="1" t="s">
        <v>85</v>
      </c>
      <c r="B781" s="1" t="s">
        <v>89</v>
      </c>
      <c r="C781" s="1" t="s">
        <v>90</v>
      </c>
      <c r="D781" s="10">
        <v>0.4548611111111111</v>
      </c>
      <c r="E781" s="3">
        <f t="shared" si="98"/>
        <v>-160.03049999999999</v>
      </c>
      <c r="F781" s="3">
        <f t="shared" si="99"/>
        <v>-4.9874999999999998</v>
      </c>
      <c r="G781" s="1">
        <v>5313</v>
      </c>
      <c r="H781" s="11">
        <v>397.11436739783977</v>
      </c>
      <c r="I781" s="1">
        <v>0</v>
      </c>
      <c r="J781" s="14">
        <v>9.4238499999999998</v>
      </c>
      <c r="K781" s="6">
        <v>0</v>
      </c>
      <c r="L781" s="20">
        <v>34.711100000000002</v>
      </c>
      <c r="M781" s="6">
        <v>0</v>
      </c>
      <c r="N781" s="7">
        <v>26.823384814148085</v>
      </c>
      <c r="O781" s="6">
        <v>0</v>
      </c>
      <c r="P781" s="21">
        <v>1.7</v>
      </c>
      <c r="Q781" s="6">
        <v>0</v>
      </c>
      <c r="R781" s="48">
        <v>210.32357228791244</v>
      </c>
      <c r="S781" s="6">
        <v>0</v>
      </c>
      <c r="T781" s="5">
        <v>33.5</v>
      </c>
      <c r="U781" s="6">
        <v>0</v>
      </c>
      <c r="V781" s="9">
        <v>0</v>
      </c>
      <c r="W781" s="6">
        <v>0</v>
      </c>
      <c r="X781" s="25">
        <v>27.5</v>
      </c>
      <c r="Y781" s="6">
        <v>0</v>
      </c>
      <c r="Z781" s="21">
        <v>2.2200000000000002</v>
      </c>
      <c r="AA781" s="6">
        <v>0</v>
      </c>
      <c r="AB781" s="30"/>
      <c r="AC781" s="6"/>
      <c r="AD781" s="33">
        <v>2.1005000541586077E-3</v>
      </c>
      <c r="AE781" s="6">
        <v>0</v>
      </c>
      <c r="AF781" s="35">
        <v>0.97022544750846651</v>
      </c>
      <c r="AG781" s="6">
        <v>0</v>
      </c>
      <c r="AH781" s="9">
        <v>17.888011816185188</v>
      </c>
      <c r="AI781" s="6">
        <v>0</v>
      </c>
    </row>
    <row r="782" spans="1:35">
      <c r="A782" s="1" t="s">
        <v>85</v>
      </c>
      <c r="B782" s="1" t="s">
        <v>89</v>
      </c>
      <c r="C782" s="1" t="s">
        <v>90</v>
      </c>
      <c r="D782" s="10">
        <v>0.4548611111111111</v>
      </c>
      <c r="E782" s="3">
        <f t="shared" si="98"/>
        <v>-160.03049999999999</v>
      </c>
      <c r="F782" s="3">
        <f t="shared" si="99"/>
        <v>-4.9874999999999998</v>
      </c>
      <c r="G782" s="1">
        <v>5313</v>
      </c>
      <c r="H782" s="11">
        <v>497.40798437814436</v>
      </c>
      <c r="I782" s="1">
        <v>0</v>
      </c>
      <c r="J782" s="14">
        <v>8.2096199999999993</v>
      </c>
      <c r="K782" s="6">
        <v>0</v>
      </c>
      <c r="L782" s="20">
        <v>34.6325</v>
      </c>
      <c r="M782" s="6">
        <v>0</v>
      </c>
      <c r="N782" s="7">
        <v>26.953936159550267</v>
      </c>
      <c r="O782" s="6">
        <v>0</v>
      </c>
      <c r="P782" s="21">
        <v>1.62</v>
      </c>
      <c r="Q782" s="6">
        <v>0</v>
      </c>
      <c r="R782" s="48">
        <v>221.95959849227066</v>
      </c>
      <c r="S782" s="6">
        <v>0</v>
      </c>
      <c r="T782" s="5">
        <v>37.1</v>
      </c>
      <c r="U782" s="6">
        <v>0</v>
      </c>
      <c r="V782" s="9">
        <v>0</v>
      </c>
      <c r="W782" s="6">
        <v>0</v>
      </c>
      <c r="X782" s="25">
        <v>34.299999999999997</v>
      </c>
      <c r="Y782" s="6">
        <v>0</v>
      </c>
      <c r="Z782" s="21">
        <v>2.48</v>
      </c>
      <c r="AA782" s="6">
        <v>0</v>
      </c>
      <c r="AB782" s="30"/>
      <c r="AC782" s="6"/>
      <c r="AD782" s="33">
        <v>8.5235521856866518E-4</v>
      </c>
      <c r="AE782" s="6">
        <v>0</v>
      </c>
      <c r="AF782" s="35">
        <v>0.77349604781183723</v>
      </c>
      <c r="AG782" s="6">
        <v>0</v>
      </c>
      <c r="AH782" s="9">
        <v>4.175399833629144</v>
      </c>
      <c r="AI782" s="6">
        <v>0</v>
      </c>
    </row>
    <row r="783" spans="1:35">
      <c r="A783" s="1" t="s">
        <v>85</v>
      </c>
      <c r="B783" s="1" t="s">
        <v>89</v>
      </c>
      <c r="C783" s="1" t="s">
        <v>90</v>
      </c>
      <c r="D783" s="10">
        <v>0.4548611111111111</v>
      </c>
      <c r="E783" s="3">
        <f t="shared" si="98"/>
        <v>-160.03049999999999</v>
      </c>
      <c r="F783" s="3">
        <f t="shared" si="99"/>
        <v>-4.9874999999999998</v>
      </c>
      <c r="G783" s="1">
        <v>5313</v>
      </c>
      <c r="H783" s="11">
        <v>596.34610851749414</v>
      </c>
      <c r="I783" s="1">
        <v>0</v>
      </c>
      <c r="J783" s="14">
        <v>7.4004099999999999</v>
      </c>
      <c r="K783" s="6">
        <v>0</v>
      </c>
      <c r="L783" s="20">
        <v>34.600299999999997</v>
      </c>
      <c r="M783" s="6">
        <v>0</v>
      </c>
      <c r="N783" s="7">
        <v>27.047825671856799</v>
      </c>
      <c r="O783" s="6">
        <v>0</v>
      </c>
      <c r="P783" s="21">
        <v>1.17</v>
      </c>
      <c r="Q783" s="6">
        <v>0</v>
      </c>
      <c r="R783" s="48">
        <v>247.6140369880786</v>
      </c>
      <c r="S783" s="6">
        <v>0</v>
      </c>
      <c r="T783" s="5">
        <v>40.799999999999997</v>
      </c>
      <c r="U783" s="6">
        <v>0</v>
      </c>
      <c r="V783" s="9">
        <v>0</v>
      </c>
      <c r="W783" s="6">
        <v>0</v>
      </c>
      <c r="X783" s="25">
        <v>43.3</v>
      </c>
      <c r="Y783" s="6">
        <v>0</v>
      </c>
      <c r="Z783" s="21">
        <v>2.72</v>
      </c>
      <c r="AA783" s="6">
        <v>0</v>
      </c>
      <c r="AB783" s="30"/>
      <c r="AC783" s="6"/>
      <c r="AD783" s="33">
        <v>2.2144084177949711E-3</v>
      </c>
      <c r="AE783" s="6">
        <v>0</v>
      </c>
      <c r="AF783" s="35">
        <v>0.67094280078895463</v>
      </c>
      <c r="AG783" s="6">
        <v>0</v>
      </c>
      <c r="AH783" s="9">
        <v>14.551230667938674</v>
      </c>
      <c r="AI783" s="6">
        <v>0</v>
      </c>
    </row>
    <row r="784" spans="1:35">
      <c r="A784" s="1" t="s">
        <v>85</v>
      </c>
      <c r="B784" s="1" t="s">
        <v>89</v>
      </c>
      <c r="C784" s="1" t="s">
        <v>90</v>
      </c>
      <c r="D784" s="10">
        <v>0.4548611111111111</v>
      </c>
      <c r="E784" s="3">
        <f t="shared" si="98"/>
        <v>-160.03049999999999</v>
      </c>
      <c r="F784" s="3">
        <f t="shared" si="99"/>
        <v>-4.9874999999999998</v>
      </c>
      <c r="G784" s="1">
        <v>5313</v>
      </c>
      <c r="H784" s="11">
        <v>796.65069036398791</v>
      </c>
      <c r="I784" s="1">
        <v>0</v>
      </c>
      <c r="J784" s="14">
        <v>5.4927799999999998</v>
      </c>
      <c r="K784" s="6">
        <v>0</v>
      </c>
      <c r="L784" s="20">
        <v>34.536999999999999</v>
      </c>
      <c r="M784" s="6">
        <v>0</v>
      </c>
      <c r="N784" s="7">
        <v>27.249969730471321</v>
      </c>
      <c r="O784" s="6">
        <v>0</v>
      </c>
      <c r="P784" s="21">
        <v>1.97</v>
      </c>
      <c r="Q784" s="6">
        <v>0</v>
      </c>
      <c r="R784" s="48">
        <v>225.76731465475504</v>
      </c>
      <c r="S784" s="6">
        <v>0</v>
      </c>
      <c r="T784" s="5">
        <v>40.4</v>
      </c>
      <c r="U784" s="6">
        <v>0</v>
      </c>
      <c r="V784" s="9">
        <v>0</v>
      </c>
      <c r="W784" s="6">
        <v>0</v>
      </c>
      <c r="X784" s="25">
        <v>60.5</v>
      </c>
      <c r="Y784" s="6">
        <v>0</v>
      </c>
      <c r="Z784" s="21">
        <v>2.74</v>
      </c>
      <c r="AA784" s="6">
        <v>0</v>
      </c>
      <c r="AB784" s="30"/>
      <c r="AC784" s="6"/>
      <c r="AD784" s="33">
        <v>2.2357545841392642E-4</v>
      </c>
      <c r="AE784" s="6">
        <v>0</v>
      </c>
      <c r="AF784" s="35">
        <v>0.49422864608851863</v>
      </c>
      <c r="AG784" s="6">
        <v>0</v>
      </c>
      <c r="AH784" s="9">
        <v>11.250173150284674</v>
      </c>
      <c r="AI784" s="6">
        <v>0</v>
      </c>
    </row>
    <row r="785" spans="1:35">
      <c r="A785" s="1" t="s">
        <v>85</v>
      </c>
      <c r="B785" s="1" t="s">
        <v>89</v>
      </c>
      <c r="C785" s="1" t="s">
        <v>90</v>
      </c>
      <c r="D785" s="10">
        <v>0.25069444444444444</v>
      </c>
      <c r="E785" s="3">
        <f>-(160+0.52/60)</f>
        <v>-160.00866666666667</v>
      </c>
      <c r="F785" s="3">
        <f>-(4+59.84/60)</f>
        <v>-4.9973333333333336</v>
      </c>
      <c r="G785" s="1">
        <v>5319</v>
      </c>
      <c r="H785" s="11">
        <v>992.37328371204273</v>
      </c>
      <c r="I785" s="1">
        <v>0</v>
      </c>
      <c r="J785" s="14">
        <v>4.5067300000000001</v>
      </c>
      <c r="K785" s="6">
        <v>0</v>
      </c>
      <c r="L785" s="20">
        <v>34.543599999999998</v>
      </c>
      <c r="M785" s="6">
        <v>0</v>
      </c>
      <c r="N785" s="7">
        <v>27.369121610513503</v>
      </c>
      <c r="O785" s="6">
        <v>0</v>
      </c>
      <c r="P785" s="29">
        <v>2.1040607254274768</v>
      </c>
      <c r="Q785" s="6">
        <v>0</v>
      </c>
      <c r="R785" s="48">
        <v>227.32260931353784</v>
      </c>
      <c r="S785" s="6">
        <v>0</v>
      </c>
      <c r="T785" s="5">
        <v>40.9</v>
      </c>
      <c r="U785" s="6">
        <v>0</v>
      </c>
      <c r="V785" s="9">
        <v>0</v>
      </c>
      <c r="W785" s="6">
        <v>0</v>
      </c>
      <c r="X785" s="25">
        <v>80.5</v>
      </c>
      <c r="Y785" s="6">
        <v>0</v>
      </c>
      <c r="Z785" s="29">
        <v>2.7594283400859689</v>
      </c>
      <c r="AA785" s="6">
        <v>0</v>
      </c>
      <c r="AB785" s="30"/>
      <c r="AC785" s="6"/>
      <c r="AD785" s="33">
        <v>6.9766513678321701E-4</v>
      </c>
      <c r="AE785" s="6">
        <v>0</v>
      </c>
      <c r="AF785" s="35">
        <v>0.43501094234852195</v>
      </c>
      <c r="AG785" s="6">
        <v>0</v>
      </c>
      <c r="AH785" s="9">
        <v>7.3888721106500554</v>
      </c>
      <c r="AI785" s="6">
        <v>0</v>
      </c>
    </row>
    <row r="786" spans="1:35">
      <c r="A786" s="1" t="s">
        <v>85</v>
      </c>
      <c r="B786" s="1" t="s">
        <v>89</v>
      </c>
      <c r="C786" s="1" t="s">
        <v>90</v>
      </c>
      <c r="D786" s="10">
        <v>0.25069444444444444</v>
      </c>
      <c r="E786" s="3">
        <f t="shared" ref="E786:E794" si="100">-(160+0.52/60)</f>
        <v>-160.00866666666667</v>
      </c>
      <c r="F786" s="3">
        <f t="shared" ref="F786:F794" si="101">-(4+59.84/60)</f>
        <v>-4.9973333333333336</v>
      </c>
      <c r="G786" s="1">
        <v>5319</v>
      </c>
      <c r="H786" s="11">
        <v>1487.5023099193781</v>
      </c>
      <c r="I786" s="1">
        <v>0</v>
      </c>
      <c r="J786" s="14">
        <v>2.9028700000000001</v>
      </c>
      <c r="K786" s="6">
        <v>0</v>
      </c>
      <c r="L786" s="20">
        <v>34.596899999999998</v>
      </c>
      <c r="M786" s="6">
        <v>0</v>
      </c>
      <c r="N786" s="7">
        <v>27.572217521243374</v>
      </c>
      <c r="O786" s="6">
        <v>0</v>
      </c>
      <c r="P786" s="29">
        <v>2.577811011728468</v>
      </c>
      <c r="Q786" s="6">
        <v>0</v>
      </c>
      <c r="R786" s="48">
        <v>219.05270770146899</v>
      </c>
      <c r="S786" s="6">
        <v>0</v>
      </c>
      <c r="T786" s="5">
        <v>40.1</v>
      </c>
      <c r="U786" s="6">
        <v>0</v>
      </c>
      <c r="V786" s="9">
        <v>0</v>
      </c>
      <c r="W786" s="6">
        <v>0</v>
      </c>
      <c r="X786" s="25">
        <v>119</v>
      </c>
      <c r="Y786" s="6">
        <v>0</v>
      </c>
      <c r="Z786" s="29">
        <v>2.6751635718514146</v>
      </c>
      <c r="AA786" s="6">
        <v>0</v>
      </c>
      <c r="AB786" s="30"/>
      <c r="AC786" s="6"/>
      <c r="AD786" s="33">
        <v>4.0932195356643359E-4</v>
      </c>
      <c r="AE786" s="6">
        <v>0</v>
      </c>
      <c r="AF786" s="35">
        <v>0.25320104523926179</v>
      </c>
      <c r="AG786" s="6">
        <v>0</v>
      </c>
      <c r="AH786" s="9">
        <v>4.7770236780763087</v>
      </c>
      <c r="AI786" s="6">
        <v>0</v>
      </c>
    </row>
    <row r="787" spans="1:35">
      <c r="A787" s="1" t="s">
        <v>85</v>
      </c>
      <c r="B787" s="1" t="s">
        <v>89</v>
      </c>
      <c r="C787" s="1" t="s">
        <v>90</v>
      </c>
      <c r="D787" s="10">
        <v>0.25069444444444444</v>
      </c>
      <c r="E787" s="3">
        <f t="shared" si="100"/>
        <v>-160.00866666666667</v>
      </c>
      <c r="F787" s="3">
        <f t="shared" si="101"/>
        <v>-4.9973333333333336</v>
      </c>
      <c r="G787" s="1">
        <v>5319</v>
      </c>
      <c r="H787" s="11">
        <v>1980.224643064852</v>
      </c>
      <c r="I787" s="1">
        <v>0</v>
      </c>
      <c r="J787" s="14">
        <v>2.1145800000000001</v>
      </c>
      <c r="K787" s="6">
        <v>0</v>
      </c>
      <c r="L787" s="20">
        <v>34.6387</v>
      </c>
      <c r="M787" s="6">
        <v>0</v>
      </c>
      <c r="N787" s="7">
        <v>27.673094401344088</v>
      </c>
      <c r="O787" s="6">
        <v>0</v>
      </c>
      <c r="P787" s="29">
        <v>2.7129282569205855</v>
      </c>
      <c r="Q787" s="6">
        <v>0</v>
      </c>
      <c r="R787" s="48">
        <v>219.65548179506527</v>
      </c>
      <c r="S787" s="6">
        <v>0</v>
      </c>
      <c r="T787" s="5">
        <v>40</v>
      </c>
      <c r="U787" s="6">
        <v>0</v>
      </c>
      <c r="V787" s="9">
        <v>0</v>
      </c>
      <c r="W787" s="6">
        <v>0</v>
      </c>
      <c r="X787" s="25">
        <v>143</v>
      </c>
      <c r="Y787" s="6">
        <v>0</v>
      </c>
      <c r="Z787" s="29">
        <v>2.6434337397891245</v>
      </c>
      <c r="AA787" s="6">
        <v>0</v>
      </c>
      <c r="AB787" s="30"/>
      <c r="AC787" s="6"/>
      <c r="AD787" s="33">
        <v>6.2704195132867139E-4</v>
      </c>
      <c r="AE787" s="6">
        <v>0</v>
      </c>
      <c r="AF787" s="35">
        <v>0.20935685121672382</v>
      </c>
      <c r="AG787" s="6">
        <v>0</v>
      </c>
      <c r="AH787" s="9">
        <v>4.1614329530119001</v>
      </c>
      <c r="AI787" s="6">
        <v>0</v>
      </c>
    </row>
    <row r="788" spans="1:35">
      <c r="A788" s="1" t="s">
        <v>85</v>
      </c>
      <c r="B788" s="1" t="s">
        <v>89</v>
      </c>
      <c r="C788" s="1" t="s">
        <v>90</v>
      </c>
      <c r="D788" s="10">
        <v>0.25069444444444444</v>
      </c>
      <c r="E788" s="3">
        <f t="shared" si="100"/>
        <v>-160.00866666666667</v>
      </c>
      <c r="F788" s="3">
        <f t="shared" si="101"/>
        <v>-4.9973333333333336</v>
      </c>
      <c r="G788" s="1">
        <v>5319</v>
      </c>
      <c r="H788" s="11">
        <v>2472.5715991503839</v>
      </c>
      <c r="I788" s="1">
        <v>0</v>
      </c>
      <c r="J788" s="14">
        <v>1.7498800000000001</v>
      </c>
      <c r="K788" s="6">
        <v>0</v>
      </c>
      <c r="L788" s="20">
        <v>34.658999999999999</v>
      </c>
      <c r="M788" s="6">
        <v>0</v>
      </c>
      <c r="N788" s="7">
        <v>27.717939881137909</v>
      </c>
      <c r="O788" s="6">
        <v>0</v>
      </c>
      <c r="P788" s="29">
        <v>2.9122012004896733</v>
      </c>
      <c r="Q788" s="6">
        <v>0</v>
      </c>
      <c r="R788" s="48">
        <v>213.9060608684681</v>
      </c>
      <c r="S788" s="6">
        <v>0</v>
      </c>
      <c r="T788" s="5">
        <v>39.6</v>
      </c>
      <c r="U788" s="6">
        <v>0</v>
      </c>
      <c r="V788" s="9">
        <v>0</v>
      </c>
      <c r="W788" s="6">
        <v>0</v>
      </c>
      <c r="X788" s="25">
        <v>153</v>
      </c>
      <c r="Y788" s="6">
        <v>0</v>
      </c>
      <c r="Z788" s="29">
        <v>2.5806618889295718</v>
      </c>
      <c r="AA788" s="6">
        <v>0</v>
      </c>
      <c r="AB788" s="30"/>
      <c r="AC788" s="6"/>
      <c r="AD788" s="33">
        <v>4.0848617622377614E-4</v>
      </c>
      <c r="AE788" s="6">
        <v>0</v>
      </c>
      <c r="AF788" s="35">
        <v>0.20760836191409437</v>
      </c>
      <c r="AG788" s="6">
        <v>0</v>
      </c>
      <c r="AH788" s="9">
        <v>4.438002699055331</v>
      </c>
      <c r="AI788" s="6">
        <v>0</v>
      </c>
    </row>
    <row r="789" spans="1:35">
      <c r="A789" s="1" t="s">
        <v>85</v>
      </c>
      <c r="B789" s="1" t="s">
        <v>89</v>
      </c>
      <c r="C789" s="1" t="s">
        <v>90</v>
      </c>
      <c r="D789" s="10">
        <v>0.25069444444444444</v>
      </c>
      <c r="E789" s="3">
        <f t="shared" si="100"/>
        <v>-160.00866666666667</v>
      </c>
      <c r="F789" s="3">
        <f t="shared" si="101"/>
        <v>-4.9973333333333336</v>
      </c>
      <c r="G789" s="1">
        <v>5319</v>
      </c>
      <c r="H789" s="11">
        <v>2962.3892014128878</v>
      </c>
      <c r="I789" s="1">
        <v>0</v>
      </c>
      <c r="J789" s="14">
        <v>1.4983200000000001</v>
      </c>
      <c r="K789" s="6">
        <v>0</v>
      </c>
      <c r="L789" s="20">
        <v>34.674599999999998</v>
      </c>
      <c r="M789" s="6">
        <v>0</v>
      </c>
      <c r="N789" s="7">
        <v>27.749186463743627</v>
      </c>
      <c r="O789" s="6">
        <v>0</v>
      </c>
      <c r="P789" s="29">
        <v>3.3084246436046278</v>
      </c>
      <c r="Q789" s="6">
        <v>0</v>
      </c>
      <c r="R789" s="48">
        <v>198.4143080059514</v>
      </c>
      <c r="S789" s="6">
        <v>0</v>
      </c>
      <c r="T789" s="5">
        <v>38.299999999999997</v>
      </c>
      <c r="U789" s="6">
        <v>0</v>
      </c>
      <c r="V789" s="9">
        <v>0</v>
      </c>
      <c r="W789" s="6">
        <v>0</v>
      </c>
      <c r="X789" s="25">
        <v>151</v>
      </c>
      <c r="Y789" s="6">
        <v>0</v>
      </c>
      <c r="Z789" s="29">
        <v>2.5291932570970044</v>
      </c>
      <c r="AA789" s="6">
        <v>0</v>
      </c>
      <c r="AB789" s="30"/>
      <c r="AC789" s="6"/>
      <c r="AD789" s="33">
        <v>3.6418997706293702E-4</v>
      </c>
      <c r="AE789" s="6">
        <v>0</v>
      </c>
      <c r="AF789" s="35">
        <v>0.14825869671729544</v>
      </c>
      <c r="AG789" s="6">
        <v>0</v>
      </c>
      <c r="AH789" s="9">
        <v>4.3368911789964422</v>
      </c>
      <c r="AI789" s="6">
        <v>0</v>
      </c>
    </row>
    <row r="790" spans="1:35">
      <c r="A790" s="1" t="s">
        <v>85</v>
      </c>
      <c r="B790" s="1" t="s">
        <v>89</v>
      </c>
      <c r="C790" s="1" t="s">
        <v>90</v>
      </c>
      <c r="D790" s="10">
        <v>0.25069444444444444</v>
      </c>
      <c r="E790" s="3">
        <f t="shared" si="100"/>
        <v>-160.00866666666667</v>
      </c>
      <c r="F790" s="3">
        <f t="shared" si="101"/>
        <v>-4.9973333333333336</v>
      </c>
      <c r="G790" s="1">
        <v>5319</v>
      </c>
      <c r="H790" s="11">
        <v>3451.405477622442</v>
      </c>
      <c r="I790" s="1">
        <v>0</v>
      </c>
      <c r="J790" s="14">
        <v>1.2543299999999999</v>
      </c>
      <c r="K790" s="6">
        <v>0</v>
      </c>
      <c r="L790" s="20">
        <v>34.684199999999997</v>
      </c>
      <c r="M790" s="6">
        <v>0</v>
      </c>
      <c r="N790" s="7">
        <v>27.774288737750794</v>
      </c>
      <c r="O790" s="6">
        <v>0</v>
      </c>
      <c r="P790" s="29">
        <v>3.6685787229001301</v>
      </c>
      <c r="Q790" s="6">
        <v>0</v>
      </c>
      <c r="R790" s="48">
        <v>184.50348187789541</v>
      </c>
      <c r="S790" s="6">
        <v>0</v>
      </c>
      <c r="T790" s="5">
        <v>37.200000000000003</v>
      </c>
      <c r="U790" s="6">
        <v>0</v>
      </c>
      <c r="V790" s="9">
        <v>0</v>
      </c>
      <c r="W790" s="6">
        <v>0</v>
      </c>
      <c r="X790" s="25">
        <v>148</v>
      </c>
      <c r="Y790" s="6">
        <v>0</v>
      </c>
      <c r="Z790" s="29">
        <v>2.4573672225688594</v>
      </c>
      <c r="AA790" s="6">
        <v>0</v>
      </c>
      <c r="AB790" s="30"/>
      <c r="AC790" s="6"/>
      <c r="AD790" s="33">
        <v>3.7756241454545456E-4</v>
      </c>
      <c r="AE790" s="6">
        <v>0</v>
      </c>
      <c r="AF790" s="35">
        <v>0.1296851216723828</v>
      </c>
      <c r="AG790" s="6">
        <v>0</v>
      </c>
      <c r="AH790" s="9">
        <v>4.4623170012202973</v>
      </c>
      <c r="AI790" s="6">
        <v>0</v>
      </c>
    </row>
    <row r="791" spans="1:35">
      <c r="A791" s="1" t="s">
        <v>85</v>
      </c>
      <c r="B791" s="1" t="s">
        <v>89</v>
      </c>
      <c r="C791" s="1" t="s">
        <v>90</v>
      </c>
      <c r="D791" s="10">
        <v>0.25069444444444444</v>
      </c>
      <c r="E791" s="3">
        <f t="shared" si="100"/>
        <v>-160.00866666666667</v>
      </c>
      <c r="F791" s="3">
        <f t="shared" si="101"/>
        <v>-4.9973333333333336</v>
      </c>
      <c r="G791" s="1">
        <v>5319</v>
      </c>
      <c r="H791" s="11">
        <v>3940.1193811230619</v>
      </c>
      <c r="I791" s="1">
        <v>0</v>
      </c>
      <c r="J791" s="14">
        <v>1.0625</v>
      </c>
      <c r="K791" s="6">
        <v>0</v>
      </c>
      <c r="L791" s="20">
        <v>34.691499999999998</v>
      </c>
      <c r="M791" s="6">
        <v>0</v>
      </c>
      <c r="N791" s="7">
        <v>27.793290533362551</v>
      </c>
      <c r="O791" s="6">
        <v>0</v>
      </c>
      <c r="P791" s="29">
        <v>3.9640055483157601</v>
      </c>
      <c r="Q791" s="6">
        <v>0</v>
      </c>
      <c r="R791" s="48">
        <v>173.03628457490697</v>
      </c>
      <c r="S791" s="6">
        <v>0</v>
      </c>
      <c r="T791" s="5">
        <v>36.4</v>
      </c>
      <c r="U791" s="6">
        <v>0</v>
      </c>
      <c r="V791" s="9">
        <v>0</v>
      </c>
      <c r="W791" s="6">
        <v>0</v>
      </c>
      <c r="X791" s="25">
        <v>145</v>
      </c>
      <c r="Y791" s="6">
        <v>0</v>
      </c>
      <c r="Z791" s="29">
        <v>2.3742672547901167</v>
      </c>
      <c r="AA791" s="6">
        <v>0</v>
      </c>
      <c r="AB791" s="30"/>
      <c r="AC791" s="6"/>
      <c r="AD791" s="33">
        <v>4.836016648951048E-4</v>
      </c>
      <c r="AE791" s="6">
        <v>0</v>
      </c>
      <c r="AF791" s="35">
        <v>0.12473656704229952</v>
      </c>
      <c r="AG791" s="6">
        <v>0</v>
      </c>
      <c r="AH791" s="9">
        <v>5.7593914857072743</v>
      </c>
      <c r="AI791" s="6">
        <v>0</v>
      </c>
    </row>
    <row r="792" spans="1:35">
      <c r="A792" s="1" t="s">
        <v>85</v>
      </c>
      <c r="B792" s="1" t="s">
        <v>89</v>
      </c>
      <c r="C792" s="1" t="s">
        <v>90</v>
      </c>
      <c r="D792" s="10">
        <v>0.25069444444444444</v>
      </c>
      <c r="E792" s="3">
        <f t="shared" si="100"/>
        <v>-160.00866666666667</v>
      </c>
      <c r="F792" s="3">
        <f t="shared" si="101"/>
        <v>-4.9973333333333336</v>
      </c>
      <c r="G792" s="1">
        <v>5319</v>
      </c>
      <c r="H792" s="11">
        <v>4428.018161000743</v>
      </c>
      <c r="I792" s="1">
        <v>0</v>
      </c>
      <c r="J792" s="14">
        <v>0.91463099999999997</v>
      </c>
      <c r="K792" s="6">
        <v>0</v>
      </c>
      <c r="L792" s="20">
        <v>34.701799999999999</v>
      </c>
      <c r="M792" s="6">
        <v>0</v>
      </c>
      <c r="N792" s="7">
        <v>27.811373966135534</v>
      </c>
      <c r="O792" s="6">
        <v>0</v>
      </c>
      <c r="P792" s="29">
        <v>4.2916881688583493</v>
      </c>
      <c r="Q792" s="6">
        <v>0</v>
      </c>
      <c r="R792" s="48">
        <v>159.73365630163013</v>
      </c>
      <c r="S792" s="6">
        <v>0</v>
      </c>
      <c r="T792" s="5">
        <v>35.200000000000003</v>
      </c>
      <c r="U792" s="6">
        <v>0</v>
      </c>
      <c r="V792" s="9">
        <v>0</v>
      </c>
      <c r="W792" s="6">
        <v>0</v>
      </c>
      <c r="X792" s="25">
        <v>135</v>
      </c>
      <c r="Y792" s="6">
        <v>0</v>
      </c>
      <c r="Z792" s="29">
        <v>2.2420538853069507</v>
      </c>
      <c r="AA792" s="6">
        <v>0</v>
      </c>
      <c r="AB792" s="30"/>
      <c r="AC792" s="6"/>
      <c r="AD792" s="33">
        <v>9.0420661258741239E-4</v>
      </c>
      <c r="AE792" s="6">
        <v>0</v>
      </c>
      <c r="AF792" s="35">
        <v>0.15218455005716153</v>
      </c>
      <c r="AG792" s="6">
        <v>0</v>
      </c>
      <c r="AH792" s="9">
        <v>6.0706563611826763</v>
      </c>
      <c r="AI792" s="6">
        <v>0</v>
      </c>
    </row>
    <row r="793" spans="1:35">
      <c r="A793" s="1" t="s">
        <v>85</v>
      </c>
      <c r="B793" s="1" t="s">
        <v>89</v>
      </c>
      <c r="C793" s="1" t="s">
        <v>90</v>
      </c>
      <c r="D793" s="10">
        <v>0.25069444444444444</v>
      </c>
      <c r="E793" s="3">
        <f t="shared" si="100"/>
        <v>-160.00866666666667</v>
      </c>
      <c r="F793" s="3">
        <f t="shared" si="101"/>
        <v>-4.9973333333333336</v>
      </c>
      <c r="G793" s="1">
        <v>5319</v>
      </c>
      <c r="H793" s="11">
        <v>4915.3195403634172</v>
      </c>
      <c r="I793" s="1">
        <v>0</v>
      </c>
      <c r="J793" s="14">
        <v>0.85391499999999998</v>
      </c>
      <c r="K793" s="6">
        <v>0</v>
      </c>
      <c r="L793" s="20">
        <v>34.7044</v>
      </c>
      <c r="M793" s="6">
        <v>0</v>
      </c>
      <c r="N793" s="7">
        <v>27.817407323495672</v>
      </c>
      <c r="O793" s="6">
        <v>0</v>
      </c>
      <c r="P793" s="29">
        <v>4.3870355803024905</v>
      </c>
      <c r="Q793" s="6">
        <v>0</v>
      </c>
      <c r="R793" s="48">
        <v>156.02801986156828</v>
      </c>
      <c r="S793" s="6">
        <v>0</v>
      </c>
      <c r="T793" s="5">
        <v>34.9</v>
      </c>
      <c r="U793" s="6">
        <v>0</v>
      </c>
      <c r="V793" s="9">
        <v>0</v>
      </c>
      <c r="W793" s="6">
        <v>0</v>
      </c>
      <c r="X793" s="25">
        <v>134</v>
      </c>
      <c r="Y793" s="6">
        <v>0</v>
      </c>
      <c r="Z793" s="29">
        <v>2.2628939262725662</v>
      </c>
      <c r="AA793" s="6">
        <v>0</v>
      </c>
      <c r="AB793" s="30"/>
      <c r="AC793" s="6"/>
      <c r="AD793" s="33">
        <v>4.4672298965034972E-4</v>
      </c>
      <c r="AE793" s="6">
        <v>0</v>
      </c>
      <c r="AF793" s="35">
        <v>0.13318210027764166</v>
      </c>
      <c r="AG793" s="6">
        <v>0</v>
      </c>
      <c r="AH793" s="9">
        <v>5.494717212611949</v>
      </c>
      <c r="AI793" s="6">
        <v>0</v>
      </c>
    </row>
    <row r="794" spans="1:35">
      <c r="A794" s="1" t="s">
        <v>85</v>
      </c>
      <c r="B794" s="1" t="s">
        <v>89</v>
      </c>
      <c r="C794" s="1" t="s">
        <v>90</v>
      </c>
      <c r="D794" s="10">
        <v>0.25069444444444444</v>
      </c>
      <c r="E794" s="3">
        <f t="shared" si="100"/>
        <v>-160.00866666666667</v>
      </c>
      <c r="F794" s="3">
        <f t="shared" si="101"/>
        <v>-4.9973333333333336</v>
      </c>
      <c r="G794" s="1">
        <v>5319</v>
      </c>
      <c r="H794" s="11">
        <v>5127.7365814890791</v>
      </c>
      <c r="I794" s="1">
        <v>0</v>
      </c>
      <c r="J794" s="14">
        <v>0.835947</v>
      </c>
      <c r="K794" s="6">
        <v>0</v>
      </c>
      <c r="L794" s="20">
        <v>34.706499999999998</v>
      </c>
      <c r="M794" s="6">
        <v>0</v>
      </c>
      <c r="N794" s="7">
        <v>27.820254532534364</v>
      </c>
      <c r="O794" s="6">
        <v>0</v>
      </c>
      <c r="P794" s="29">
        <v>4.3736553627137376</v>
      </c>
      <c r="Q794" s="6">
        <v>0</v>
      </c>
      <c r="R794" s="48">
        <v>156.78550473459944</v>
      </c>
      <c r="S794" s="6">
        <v>0</v>
      </c>
      <c r="T794" s="5">
        <v>34.4</v>
      </c>
      <c r="U794" s="6">
        <v>0</v>
      </c>
      <c r="V794" s="9">
        <v>0</v>
      </c>
      <c r="W794" s="6">
        <v>0</v>
      </c>
      <c r="X794" s="25">
        <v>134</v>
      </c>
      <c r="Y794" s="6">
        <v>0</v>
      </c>
      <c r="Z794" s="29">
        <v>2.2836698425581958</v>
      </c>
      <c r="AA794" s="6">
        <v>0</v>
      </c>
      <c r="AB794" s="30"/>
      <c r="AC794" s="6"/>
      <c r="AD794" s="33">
        <v>4.2985073454545453E-4</v>
      </c>
      <c r="AE794" s="6">
        <v>0</v>
      </c>
      <c r="AF794" s="35">
        <v>0.14241940225379715</v>
      </c>
      <c r="AG794" s="6">
        <v>0</v>
      </c>
      <c r="AH794" s="9">
        <v>5.9467358209155776</v>
      </c>
      <c r="AI794" s="6">
        <v>0</v>
      </c>
    </row>
    <row r="795" spans="1:35">
      <c r="A795" s="1" t="s">
        <v>85</v>
      </c>
      <c r="B795" s="1" t="s">
        <v>91</v>
      </c>
      <c r="C795" s="1" t="s">
        <v>92</v>
      </c>
      <c r="D795" s="10">
        <v>0.45763888888888887</v>
      </c>
      <c r="E795" s="3">
        <f>-(160+13.46/60)</f>
        <v>-160.22433333333333</v>
      </c>
      <c r="F795" s="3">
        <f>0+0.38/60</f>
        <v>6.3333333333333332E-3</v>
      </c>
      <c r="G795" s="1">
        <v>5053</v>
      </c>
      <c r="H795" s="11">
        <v>0</v>
      </c>
      <c r="I795" s="1">
        <v>0</v>
      </c>
      <c r="J795" s="19">
        <v>27.5</v>
      </c>
      <c r="K795" s="6">
        <v>0</v>
      </c>
      <c r="L795" s="20">
        <v>35.458300000000001</v>
      </c>
      <c r="M795" s="6">
        <v>0</v>
      </c>
      <c r="N795" s="7">
        <v>22.904247419349531</v>
      </c>
      <c r="O795" s="6">
        <v>0</v>
      </c>
      <c r="P795" s="29">
        <v>4.4132480452553011</v>
      </c>
      <c r="Q795" s="6">
        <v>0</v>
      </c>
      <c r="R795" s="48">
        <v>4.8092138692155686</v>
      </c>
      <c r="S795" s="6">
        <v>0</v>
      </c>
      <c r="T795" s="5">
        <v>4.28</v>
      </c>
      <c r="U795" s="6">
        <v>0</v>
      </c>
      <c r="V795" s="9">
        <v>0.21</v>
      </c>
      <c r="W795" s="6">
        <v>0</v>
      </c>
      <c r="X795" s="25">
        <v>1.2</v>
      </c>
      <c r="Y795" s="6">
        <v>0</v>
      </c>
      <c r="Z795" s="29">
        <v>0.46019564666098212</v>
      </c>
      <c r="AA795" s="6">
        <v>0</v>
      </c>
      <c r="AB795" s="52">
        <v>0.34182906293552384</v>
      </c>
      <c r="AC795" s="6">
        <v>0</v>
      </c>
      <c r="AD795" s="33">
        <v>1.9364841234618184</v>
      </c>
      <c r="AE795" s="6">
        <v>0</v>
      </c>
      <c r="AF795" s="35">
        <v>8.7462194934791171</v>
      </c>
      <c r="AG795" s="6">
        <v>0</v>
      </c>
      <c r="AH795" s="9">
        <v>81.077787875138242</v>
      </c>
      <c r="AI795" s="6">
        <v>0</v>
      </c>
    </row>
    <row r="796" spans="1:35">
      <c r="A796" s="1" t="s">
        <v>85</v>
      </c>
      <c r="B796" s="1" t="s">
        <v>91</v>
      </c>
      <c r="C796" s="1" t="s">
        <v>92</v>
      </c>
      <c r="D796" s="10">
        <v>0.45763888888888887</v>
      </c>
      <c r="E796" s="3">
        <f t="shared" ref="E796:E811" si="102">-(160+13.46/60)</f>
        <v>-160.22433333333333</v>
      </c>
      <c r="F796" s="3">
        <f t="shared" ref="F796:F811" si="103">0+0.38/60</f>
        <v>6.3333333333333332E-3</v>
      </c>
      <c r="G796" s="1">
        <v>5053</v>
      </c>
      <c r="H796" s="11">
        <v>4.4692635650521186</v>
      </c>
      <c r="I796" s="1">
        <v>0</v>
      </c>
      <c r="J796" s="14">
        <v>27.262</v>
      </c>
      <c r="K796" s="6">
        <v>0</v>
      </c>
      <c r="L796" s="20">
        <v>35.448599999999999</v>
      </c>
      <c r="M796" s="6">
        <v>0</v>
      </c>
      <c r="N796" s="7">
        <v>22.973735512445387</v>
      </c>
      <c r="O796" s="6">
        <v>0</v>
      </c>
      <c r="P796" s="29">
        <v>4.4086184298858742</v>
      </c>
      <c r="Q796" s="6">
        <v>0</v>
      </c>
      <c r="R796" s="48">
        <v>5.8194772030466595</v>
      </c>
      <c r="S796" s="6">
        <v>0</v>
      </c>
      <c r="T796" s="5">
        <v>4.22</v>
      </c>
      <c r="U796" s="6">
        <v>0</v>
      </c>
      <c r="V796" s="9">
        <v>0.2</v>
      </c>
      <c r="W796" s="6">
        <v>0</v>
      </c>
      <c r="X796" s="25">
        <v>1.2</v>
      </c>
      <c r="Y796" s="6">
        <v>0</v>
      </c>
      <c r="Z796" s="29">
        <v>0.43427352596507052</v>
      </c>
      <c r="AA796" s="6">
        <v>0</v>
      </c>
      <c r="AB796" s="52">
        <v>0.33510905327300006</v>
      </c>
      <c r="AC796" s="6">
        <v>0</v>
      </c>
      <c r="AD796" s="33">
        <v>1.1160926059054548</v>
      </c>
      <c r="AE796" s="6">
        <v>0</v>
      </c>
      <c r="AF796" s="35">
        <v>9.7395033663851684</v>
      </c>
      <c r="AG796" s="6">
        <v>0</v>
      </c>
      <c r="AH796" s="9">
        <v>84.237726441748379</v>
      </c>
      <c r="AI796" s="6">
        <v>0</v>
      </c>
    </row>
    <row r="797" spans="1:35">
      <c r="A797" s="1" t="s">
        <v>85</v>
      </c>
      <c r="B797" s="1" t="s">
        <v>91</v>
      </c>
      <c r="C797" s="1" t="s">
        <v>92</v>
      </c>
      <c r="D797" s="10">
        <v>0.45763888888888887</v>
      </c>
      <c r="E797" s="3">
        <f t="shared" si="102"/>
        <v>-160.22433333333333</v>
      </c>
      <c r="F797" s="3">
        <f t="shared" si="103"/>
        <v>6.3333333333333332E-3</v>
      </c>
      <c r="G797" s="1">
        <v>5053</v>
      </c>
      <c r="H797" s="11">
        <v>9.4515720284862574</v>
      </c>
      <c r="I797" s="1">
        <v>0</v>
      </c>
      <c r="J797" s="14">
        <v>27.265799999999999</v>
      </c>
      <c r="K797" s="6">
        <v>0</v>
      </c>
      <c r="L797" s="20">
        <v>35.446399999999997</v>
      </c>
      <c r="M797" s="6">
        <v>0</v>
      </c>
      <c r="N797" s="7">
        <v>22.970855936973635</v>
      </c>
      <c r="O797" s="6">
        <v>0</v>
      </c>
      <c r="P797" s="29">
        <v>4.4013134995853562</v>
      </c>
      <c r="Q797" s="6">
        <v>0</v>
      </c>
      <c r="R797" s="48">
        <v>6.1353858035375026</v>
      </c>
      <c r="S797" s="6">
        <v>0</v>
      </c>
      <c r="T797" s="5">
        <v>4.24</v>
      </c>
      <c r="U797" s="6">
        <v>0</v>
      </c>
      <c r="V797" s="9">
        <v>0.21</v>
      </c>
      <c r="W797" s="6">
        <v>0</v>
      </c>
      <c r="X797" s="25">
        <v>1.1000000000000001</v>
      </c>
      <c r="Y797" s="6">
        <v>0</v>
      </c>
      <c r="Z797" s="29">
        <v>0.43299619073355311</v>
      </c>
      <c r="AA797" s="6">
        <v>0</v>
      </c>
      <c r="AB797" s="52">
        <v>0.32736047070294705</v>
      </c>
      <c r="AC797" s="6">
        <v>0</v>
      </c>
      <c r="AD797" s="33">
        <v>1.1266444341527273</v>
      </c>
      <c r="AE797" s="6">
        <v>0</v>
      </c>
      <c r="AF797" s="35">
        <v>8.9301768234345449</v>
      </c>
      <c r="AG797" s="6">
        <v>0</v>
      </c>
      <c r="AH797" s="9">
        <v>79.859590728433318</v>
      </c>
      <c r="AI797" s="6">
        <v>0</v>
      </c>
    </row>
    <row r="798" spans="1:35">
      <c r="A798" s="1" t="s">
        <v>85</v>
      </c>
      <c r="B798" s="1" t="s">
        <v>91</v>
      </c>
      <c r="C798" s="1" t="s">
        <v>92</v>
      </c>
      <c r="D798" s="10">
        <v>0.45763888888888887</v>
      </c>
      <c r="E798" s="3">
        <f t="shared" si="102"/>
        <v>-160.22433333333333</v>
      </c>
      <c r="F798" s="3">
        <f t="shared" si="103"/>
        <v>6.3333333333333332E-3</v>
      </c>
      <c r="G798" s="1">
        <v>5053</v>
      </c>
      <c r="H798" s="11">
        <v>19.748953564283735</v>
      </c>
      <c r="I798" s="1">
        <v>0</v>
      </c>
      <c r="J798" s="14">
        <v>27.266400000000001</v>
      </c>
      <c r="K798" s="6">
        <v>0</v>
      </c>
      <c r="L798" s="20">
        <v>35.447200000000002</v>
      </c>
      <c r="M798" s="6">
        <v>0</v>
      </c>
      <c r="N798" s="7">
        <v>22.971265353407944</v>
      </c>
      <c r="O798" s="6">
        <v>0</v>
      </c>
      <c r="P798" s="29">
        <v>4.3947689353552102</v>
      </c>
      <c r="Q798" s="6">
        <v>0</v>
      </c>
      <c r="R798" s="48">
        <v>6.4246403501871896</v>
      </c>
      <c r="S798" s="6">
        <v>0</v>
      </c>
      <c r="T798" s="5">
        <v>4.2300000000000004</v>
      </c>
      <c r="U798" s="6">
        <v>0</v>
      </c>
      <c r="V798" s="9">
        <v>0.21</v>
      </c>
      <c r="W798" s="6">
        <v>0</v>
      </c>
      <c r="X798" s="25">
        <v>1.2</v>
      </c>
      <c r="Y798" s="6">
        <v>0</v>
      </c>
      <c r="Z798" s="29">
        <v>0.41928966050117683</v>
      </c>
      <c r="AA798" s="6">
        <v>0</v>
      </c>
      <c r="AB798" s="52">
        <v>0.34196620598986111</v>
      </c>
      <c r="AC798" s="6">
        <v>0</v>
      </c>
      <c r="AD798" s="33">
        <v>1.0175442885818182</v>
      </c>
      <c r="AE798" s="6">
        <v>0</v>
      </c>
      <c r="AF798" s="35">
        <v>9.1250032451028158</v>
      </c>
      <c r="AG798" s="6">
        <v>0</v>
      </c>
      <c r="AH798" s="9">
        <v>95.425443158551673</v>
      </c>
      <c r="AI798" s="6">
        <v>0</v>
      </c>
    </row>
    <row r="799" spans="1:35">
      <c r="A799" s="1" t="s">
        <v>85</v>
      </c>
      <c r="B799" s="1" t="s">
        <v>91</v>
      </c>
      <c r="C799" s="1" t="s">
        <v>92</v>
      </c>
      <c r="D799" s="10">
        <v>0.45763888888888887</v>
      </c>
      <c r="E799" s="3">
        <f t="shared" si="102"/>
        <v>-160.22433333333333</v>
      </c>
      <c r="F799" s="3">
        <f t="shared" si="103"/>
        <v>6.3333333333333332E-3</v>
      </c>
      <c r="G799" s="1">
        <v>5053</v>
      </c>
      <c r="H799" s="11">
        <v>28.870480158275843</v>
      </c>
      <c r="I799" s="1">
        <v>0</v>
      </c>
      <c r="J799" s="14">
        <v>27.247299999999999</v>
      </c>
      <c r="K799" s="6">
        <v>0</v>
      </c>
      <c r="L799" s="20">
        <v>35.4435</v>
      </c>
      <c r="M799" s="6">
        <v>0</v>
      </c>
      <c r="N799" s="7">
        <v>22.974623558510302</v>
      </c>
      <c r="O799" s="6">
        <v>0</v>
      </c>
      <c r="P799" s="29">
        <v>4.3730327469099226</v>
      </c>
      <c r="Q799" s="6">
        <v>0</v>
      </c>
      <c r="R799" s="48">
        <v>7.463064774978676</v>
      </c>
      <c r="S799" s="6">
        <v>0</v>
      </c>
      <c r="T799" s="5">
        <v>4.25</v>
      </c>
      <c r="U799" s="6">
        <v>0</v>
      </c>
      <c r="V799" s="9">
        <v>0.21</v>
      </c>
      <c r="W799" s="6">
        <v>0</v>
      </c>
      <c r="X799" s="25">
        <v>1.1000000000000001</v>
      </c>
      <c r="Y799" s="6">
        <v>0</v>
      </c>
      <c r="Z799" s="29">
        <v>0.41032547937512287</v>
      </c>
      <c r="AA799" s="6">
        <v>0</v>
      </c>
      <c r="AB799" s="52">
        <v>0.14352020636390203</v>
      </c>
      <c r="AC799" s="6">
        <v>0</v>
      </c>
      <c r="AD799" s="33">
        <v>1.0613252310109091</v>
      </c>
      <c r="AE799" s="6">
        <v>0</v>
      </c>
      <c r="AF799" s="35">
        <v>9.0672234517583927</v>
      </c>
      <c r="AG799" s="6">
        <v>0</v>
      </c>
      <c r="AH799" s="9">
        <v>73.688255072167323</v>
      </c>
      <c r="AI799" s="6">
        <v>0</v>
      </c>
    </row>
    <row r="800" spans="1:35">
      <c r="A800" s="1" t="s">
        <v>85</v>
      </c>
      <c r="B800" s="1" t="s">
        <v>91</v>
      </c>
      <c r="C800" s="1" t="s">
        <v>92</v>
      </c>
      <c r="D800" s="10">
        <v>0.45763888888888887</v>
      </c>
      <c r="E800" s="3">
        <f t="shared" si="102"/>
        <v>-160.22433333333333</v>
      </c>
      <c r="F800" s="3">
        <f t="shared" si="103"/>
        <v>6.3333333333333332E-3</v>
      </c>
      <c r="G800" s="1">
        <v>5053</v>
      </c>
      <c r="H800" s="11">
        <v>39.307085181712949</v>
      </c>
      <c r="I800" s="1">
        <v>0</v>
      </c>
      <c r="J800" s="14">
        <v>27.190899999999999</v>
      </c>
      <c r="K800" s="6">
        <v>0</v>
      </c>
      <c r="L800" s="20">
        <v>35.435400000000001</v>
      </c>
      <c r="M800" s="6">
        <v>0</v>
      </c>
      <c r="N800" s="7">
        <v>22.986651251602552</v>
      </c>
      <c r="O800" s="6">
        <v>0</v>
      </c>
      <c r="P800" s="29">
        <v>4.3347054456423013</v>
      </c>
      <c r="Q800" s="6">
        <v>0</v>
      </c>
      <c r="R800" s="48">
        <v>9.3721057215194037</v>
      </c>
      <c r="S800" s="6">
        <v>0</v>
      </c>
      <c r="T800" s="5">
        <v>4.42</v>
      </c>
      <c r="U800" s="6">
        <v>0</v>
      </c>
      <c r="V800" s="9">
        <v>0.23</v>
      </c>
      <c r="W800" s="6">
        <v>0</v>
      </c>
      <c r="X800" s="25">
        <v>1</v>
      </c>
      <c r="Y800" s="6">
        <v>0</v>
      </c>
      <c r="Z800" s="29">
        <v>0.43261789046066601</v>
      </c>
      <c r="AA800" s="6">
        <v>0</v>
      </c>
      <c r="AB800" s="52">
        <v>0.34093763308233188</v>
      </c>
      <c r="AC800" s="6">
        <v>0</v>
      </c>
      <c r="AD800" s="33">
        <v>0.87334077150802125</v>
      </c>
      <c r="AE800" s="6">
        <v>0</v>
      </c>
      <c r="AF800" s="35">
        <v>8.5049607016110222</v>
      </c>
      <c r="AG800" s="6">
        <v>0</v>
      </c>
      <c r="AH800" s="9">
        <v>69.890082406069567</v>
      </c>
      <c r="AI800" s="6">
        <v>0</v>
      </c>
    </row>
    <row r="801" spans="1:35">
      <c r="A801" s="1" t="s">
        <v>85</v>
      </c>
      <c r="B801" s="1" t="s">
        <v>91</v>
      </c>
      <c r="C801" s="1" t="s">
        <v>92</v>
      </c>
      <c r="D801" s="10">
        <v>0.45763888888888887</v>
      </c>
      <c r="E801" s="3">
        <f t="shared" si="102"/>
        <v>-160.22433333333333</v>
      </c>
      <c r="F801" s="3">
        <f t="shared" si="103"/>
        <v>6.3333333333333332E-3</v>
      </c>
      <c r="G801" s="1">
        <v>5053</v>
      </c>
      <c r="H801" s="11">
        <v>50.391419152851924</v>
      </c>
      <c r="I801" s="1">
        <v>0</v>
      </c>
      <c r="J801" s="14">
        <v>27.121300000000002</v>
      </c>
      <c r="K801" s="6">
        <v>0</v>
      </c>
      <c r="L801" s="20">
        <v>35.420200000000001</v>
      </c>
      <c r="M801" s="6">
        <v>0</v>
      </c>
      <c r="N801" s="7">
        <v>22.997539257156632</v>
      </c>
      <c r="O801" s="6">
        <v>0</v>
      </c>
      <c r="P801" s="29">
        <v>4.2352248548750149</v>
      </c>
      <c r="Q801" s="6">
        <v>0</v>
      </c>
      <c r="R801" s="48">
        <v>14.063965644272486</v>
      </c>
      <c r="S801" s="6">
        <v>0</v>
      </c>
      <c r="T801" s="5">
        <v>4.63</v>
      </c>
      <c r="U801" s="6">
        <v>0</v>
      </c>
      <c r="V801" s="9">
        <v>0.27</v>
      </c>
      <c r="W801" s="6">
        <v>0</v>
      </c>
      <c r="X801" s="25">
        <v>1.1000000000000001</v>
      </c>
      <c r="Y801" s="6">
        <v>0</v>
      </c>
      <c r="Z801" s="29">
        <v>0.44599924621568832</v>
      </c>
      <c r="AA801" s="6">
        <v>0</v>
      </c>
      <c r="AB801" s="52">
        <v>0.3204347464589174</v>
      </c>
      <c r="AC801" s="6">
        <v>0</v>
      </c>
      <c r="AD801" s="33">
        <v>0.75549631982887688</v>
      </c>
      <c r="AE801" s="6">
        <v>0</v>
      </c>
      <c r="AF801" s="35">
        <v>4.8498843099422606</v>
      </c>
      <c r="AG801" s="6">
        <v>0</v>
      </c>
      <c r="AH801" s="9">
        <v>71.181815992029172</v>
      </c>
      <c r="AI801" s="6">
        <v>0</v>
      </c>
    </row>
    <row r="802" spans="1:35">
      <c r="A802" s="1" t="s">
        <v>85</v>
      </c>
      <c r="B802" s="1" t="s">
        <v>91</v>
      </c>
      <c r="C802" s="1" t="s">
        <v>92</v>
      </c>
      <c r="D802" s="10">
        <v>0.45763888888888887</v>
      </c>
      <c r="E802" s="3">
        <f t="shared" si="102"/>
        <v>-160.22433333333333</v>
      </c>
      <c r="F802" s="3">
        <f t="shared" si="103"/>
        <v>6.3333333333333332E-3</v>
      </c>
      <c r="G802" s="1">
        <v>5053</v>
      </c>
      <c r="H802" s="11">
        <v>75.113252641392037</v>
      </c>
      <c r="I802" s="1">
        <v>0</v>
      </c>
      <c r="J802" s="14">
        <v>26.726800000000001</v>
      </c>
      <c r="K802" s="6">
        <v>0</v>
      </c>
      <c r="L802" s="20">
        <v>35.3902</v>
      </c>
      <c r="M802" s="6">
        <v>0</v>
      </c>
      <c r="N802" s="7">
        <v>23.100842931629927</v>
      </c>
      <c r="O802" s="6">
        <v>0</v>
      </c>
      <c r="P802" s="29">
        <v>4.0193310429254039</v>
      </c>
      <c r="Q802" s="6">
        <v>0</v>
      </c>
      <c r="R802" s="48">
        <v>25.069583629725287</v>
      </c>
      <c r="S802" s="6">
        <v>0</v>
      </c>
      <c r="T802" s="5">
        <v>5.45</v>
      </c>
      <c r="U802" s="6">
        <v>0</v>
      </c>
      <c r="V802" s="9">
        <v>0.39</v>
      </c>
      <c r="W802" s="6">
        <v>0</v>
      </c>
      <c r="X802" s="25">
        <v>1.5</v>
      </c>
      <c r="Y802" s="6">
        <v>0</v>
      </c>
      <c r="Z802" s="29">
        <v>0.50479505611220232</v>
      </c>
      <c r="AA802" s="6">
        <v>0</v>
      </c>
      <c r="AB802" s="52">
        <v>0.23869748607393351</v>
      </c>
      <c r="AC802" s="6">
        <v>0</v>
      </c>
      <c r="AD802" s="33">
        <v>0.40853795140106952</v>
      </c>
      <c r="AE802" s="6">
        <v>0</v>
      </c>
      <c r="AF802" s="35">
        <v>4.499656191398226</v>
      </c>
      <c r="AG802" s="6">
        <v>0</v>
      </c>
      <c r="AH802" s="9">
        <v>62.29109039539486</v>
      </c>
      <c r="AI802" s="6">
        <v>0</v>
      </c>
    </row>
    <row r="803" spans="1:35">
      <c r="A803" s="1" t="s">
        <v>85</v>
      </c>
      <c r="B803" s="1" t="s">
        <v>91</v>
      </c>
      <c r="C803" s="1" t="s">
        <v>92</v>
      </c>
      <c r="D803" s="10">
        <v>0.45763888888888887</v>
      </c>
      <c r="E803" s="3">
        <f t="shared" si="102"/>
        <v>-160.22433333333333</v>
      </c>
      <c r="F803" s="3">
        <f t="shared" si="103"/>
        <v>6.3333333333333332E-3</v>
      </c>
      <c r="G803" s="1">
        <v>5053</v>
      </c>
      <c r="H803" s="11">
        <v>100.38080876385953</v>
      </c>
      <c r="I803" s="1">
        <v>0</v>
      </c>
      <c r="J803" s="14">
        <v>24.609300000000001</v>
      </c>
      <c r="K803" s="6">
        <v>0</v>
      </c>
      <c r="L803" s="20">
        <v>35.469799999999999</v>
      </c>
      <c r="M803" s="6">
        <v>0</v>
      </c>
      <c r="N803" s="7">
        <v>23.816552790202763</v>
      </c>
      <c r="O803" s="6">
        <v>0</v>
      </c>
      <c r="P803" s="29">
        <v>3.1476232871302763</v>
      </c>
      <c r="Q803" s="6">
        <v>0</v>
      </c>
      <c r="R803" s="48">
        <v>71.337250454802103</v>
      </c>
      <c r="S803" s="6">
        <v>0</v>
      </c>
      <c r="T803" s="5">
        <v>9.6999999999999993</v>
      </c>
      <c r="U803" s="6">
        <v>0</v>
      </c>
      <c r="V803" s="9">
        <v>0.1</v>
      </c>
      <c r="W803" s="6">
        <v>0</v>
      </c>
      <c r="X803" s="25">
        <v>2.8</v>
      </c>
      <c r="Y803" s="6">
        <v>0</v>
      </c>
      <c r="Z803" s="29">
        <v>0.71268510566592913</v>
      </c>
      <c r="AA803" s="6">
        <v>0</v>
      </c>
      <c r="AB803" s="52">
        <v>5.7531511294464321E-2</v>
      </c>
      <c r="AC803" s="6">
        <v>0</v>
      </c>
      <c r="AD803" s="33">
        <v>0.13564804543315509</v>
      </c>
      <c r="AE803" s="6">
        <v>0</v>
      </c>
      <c r="AF803" s="35">
        <v>2.6258553738303934</v>
      </c>
      <c r="AG803" s="6">
        <v>0</v>
      </c>
      <c r="AH803" s="9">
        <v>51.580738783971725</v>
      </c>
      <c r="AI803" s="6">
        <v>0</v>
      </c>
    </row>
    <row r="804" spans="1:35">
      <c r="A804" s="1" t="s">
        <v>85</v>
      </c>
      <c r="B804" s="1" t="s">
        <v>91</v>
      </c>
      <c r="C804" s="1" t="s">
        <v>92</v>
      </c>
      <c r="D804" s="10">
        <v>0.45763888888888887</v>
      </c>
      <c r="E804" s="3">
        <f t="shared" si="102"/>
        <v>-160.22433333333333</v>
      </c>
      <c r="F804" s="3">
        <f t="shared" si="103"/>
        <v>6.3333333333333332E-3</v>
      </c>
      <c r="G804" s="1">
        <v>5053</v>
      </c>
      <c r="H804" s="11">
        <v>148.532454133008</v>
      </c>
      <c r="I804" s="1">
        <v>0</v>
      </c>
      <c r="J804" s="14"/>
      <c r="K804" s="6"/>
      <c r="L804" s="20"/>
      <c r="M804" s="6"/>
      <c r="N804" s="7"/>
      <c r="O804" s="6"/>
      <c r="P804" s="21"/>
      <c r="Q804" s="6">
        <v>0</v>
      </c>
      <c r="R804" s="48"/>
      <c r="S804" s="6">
        <v>0</v>
      </c>
      <c r="T804" s="5">
        <v>11.8</v>
      </c>
      <c r="U804" s="6">
        <v>0</v>
      </c>
      <c r="V804" s="9">
        <v>0.02</v>
      </c>
      <c r="W804" s="6">
        <v>0</v>
      </c>
      <c r="X804" s="25">
        <v>5</v>
      </c>
      <c r="Y804" s="6">
        <v>0</v>
      </c>
      <c r="Z804" s="29">
        <v>0.7954723821790719</v>
      </c>
      <c r="AA804" s="6">
        <v>0</v>
      </c>
      <c r="AB804" s="52">
        <v>1.5222879031431547E-2</v>
      </c>
      <c r="AC804" s="6">
        <v>0</v>
      </c>
      <c r="AD804" s="33">
        <v>0.13609143760427811</v>
      </c>
      <c r="AE804" s="6">
        <v>0</v>
      </c>
      <c r="AF804" s="35">
        <v>2.7870144927536229</v>
      </c>
      <c r="AG804" s="6">
        <v>0</v>
      </c>
      <c r="AH804" s="9">
        <v>37.224422150062011</v>
      </c>
      <c r="AI804" s="6">
        <v>0</v>
      </c>
    </row>
    <row r="805" spans="1:35">
      <c r="A805" s="1" t="s">
        <v>85</v>
      </c>
      <c r="B805" s="1" t="s">
        <v>91</v>
      </c>
      <c r="C805" s="1" t="s">
        <v>92</v>
      </c>
      <c r="D805" s="10">
        <v>0.45763888888888887</v>
      </c>
      <c r="E805" s="3">
        <f t="shared" si="102"/>
        <v>-160.22433333333333</v>
      </c>
      <c r="F805" s="3">
        <f t="shared" si="103"/>
        <v>6.3333333333333332E-3</v>
      </c>
      <c r="G805" s="1">
        <v>5053</v>
      </c>
      <c r="H805" s="11">
        <v>198.72152193860722</v>
      </c>
      <c r="I805" s="1">
        <v>0</v>
      </c>
      <c r="J805" s="14">
        <v>14.6831</v>
      </c>
      <c r="K805" s="6">
        <v>0</v>
      </c>
      <c r="L805" s="20">
        <v>35.038699999999999</v>
      </c>
      <c r="M805" s="6">
        <v>0</v>
      </c>
      <c r="N805" s="7">
        <v>26.071780662752872</v>
      </c>
      <c r="O805" s="6">
        <v>0</v>
      </c>
      <c r="P805" s="29">
        <v>2.9999244165383248</v>
      </c>
      <c r="Q805" s="6">
        <v>0</v>
      </c>
      <c r="R805" s="48">
        <v>121.57888450552514</v>
      </c>
      <c r="S805" s="6">
        <v>0</v>
      </c>
      <c r="T805" s="5">
        <v>18.7</v>
      </c>
      <c r="U805" s="6">
        <v>0</v>
      </c>
      <c r="V805" s="9">
        <v>0</v>
      </c>
      <c r="W805" s="6">
        <v>0</v>
      </c>
      <c r="X805" s="25">
        <v>11.9</v>
      </c>
      <c r="Y805" s="6">
        <v>0</v>
      </c>
      <c r="Z805" s="29">
        <v>1.2632762466848828</v>
      </c>
      <c r="AA805" s="6">
        <v>0</v>
      </c>
      <c r="AB805" s="30"/>
      <c r="AC805" s="6"/>
      <c r="AD805" s="33">
        <v>7.3144173975044557E-3</v>
      </c>
      <c r="AE805" s="6">
        <v>0</v>
      </c>
      <c r="AF805" s="35">
        <v>1.7321189314640966</v>
      </c>
      <c r="AG805" s="6">
        <v>0</v>
      </c>
      <c r="AH805" s="9">
        <v>29.13274621427486</v>
      </c>
      <c r="AI805" s="6">
        <v>0</v>
      </c>
    </row>
    <row r="806" spans="1:35">
      <c r="A806" s="1" t="s">
        <v>85</v>
      </c>
      <c r="B806" s="1" t="s">
        <v>91</v>
      </c>
      <c r="C806" s="1" t="s">
        <v>92</v>
      </c>
      <c r="D806" s="10">
        <v>0.45763888888888887</v>
      </c>
      <c r="E806" s="3">
        <f t="shared" si="102"/>
        <v>-160.22433333333333</v>
      </c>
      <c r="F806" s="3">
        <f t="shared" si="103"/>
        <v>6.3333333333333332E-3</v>
      </c>
      <c r="G806" s="1">
        <v>5053</v>
      </c>
      <c r="H806" s="11">
        <v>248.73346246332756</v>
      </c>
      <c r="I806" s="1">
        <v>0</v>
      </c>
      <c r="J806" s="14">
        <v>12.588200000000001</v>
      </c>
      <c r="K806" s="6">
        <v>0</v>
      </c>
      <c r="L806" s="20">
        <v>34.901000000000003</v>
      </c>
      <c r="M806" s="6">
        <v>0</v>
      </c>
      <c r="N806" s="7">
        <v>26.398684066497481</v>
      </c>
      <c r="O806" s="6">
        <v>0</v>
      </c>
      <c r="P806" s="29">
        <v>2.6542310646447889</v>
      </c>
      <c r="Q806" s="6">
        <v>0</v>
      </c>
      <c r="R806" s="48">
        <v>148.50295427167424</v>
      </c>
      <c r="S806" s="6">
        <v>0</v>
      </c>
      <c r="T806" s="5">
        <v>23.4</v>
      </c>
      <c r="U806" s="6">
        <v>0</v>
      </c>
      <c r="V806" s="9">
        <v>0</v>
      </c>
      <c r="W806" s="6">
        <v>0</v>
      </c>
      <c r="X806" s="25">
        <v>16.8</v>
      </c>
      <c r="Y806" s="6">
        <v>0</v>
      </c>
      <c r="Z806" s="29">
        <v>1.532697984953511</v>
      </c>
      <c r="AA806" s="6">
        <v>0</v>
      </c>
      <c r="AB806" s="30"/>
      <c r="AC806" s="6"/>
      <c r="AD806" s="33">
        <v>4.1111419750445629E-3</v>
      </c>
      <c r="AE806" s="6">
        <v>0</v>
      </c>
      <c r="AF806" s="35">
        <v>2.2691755380890792</v>
      </c>
      <c r="AG806" s="6">
        <v>0</v>
      </c>
      <c r="AH806" s="9">
        <v>21.612398364124608</v>
      </c>
      <c r="AI806" s="6">
        <v>0</v>
      </c>
    </row>
    <row r="807" spans="1:35">
      <c r="A807" s="1" t="s">
        <v>85</v>
      </c>
      <c r="B807" s="1" t="s">
        <v>91</v>
      </c>
      <c r="C807" s="1" t="s">
        <v>92</v>
      </c>
      <c r="D807" s="10">
        <v>0.45763888888888887</v>
      </c>
      <c r="E807" s="3">
        <f t="shared" si="102"/>
        <v>-160.22433333333333</v>
      </c>
      <c r="F807" s="3">
        <f t="shared" si="103"/>
        <v>6.3333333333333332E-3</v>
      </c>
      <c r="G807" s="1">
        <v>5053</v>
      </c>
      <c r="H807" s="11">
        <v>298.99642355799028</v>
      </c>
      <c r="I807" s="1">
        <v>0</v>
      </c>
      <c r="J807" s="14">
        <v>11.428800000000001</v>
      </c>
      <c r="K807" s="6">
        <v>0</v>
      </c>
      <c r="L807" s="20">
        <v>34.827199999999998</v>
      </c>
      <c r="M807" s="6">
        <v>0</v>
      </c>
      <c r="N807" s="7">
        <v>26.56289777909501</v>
      </c>
      <c r="O807" s="6">
        <v>0</v>
      </c>
      <c r="P807" s="29">
        <v>1.4779612210243651</v>
      </c>
      <c r="Q807" s="6">
        <v>0</v>
      </c>
      <c r="R807" s="48">
        <v>207.78508239774135</v>
      </c>
      <c r="S807" s="6">
        <v>0</v>
      </c>
      <c r="T807" s="5">
        <v>30.6</v>
      </c>
      <c r="U807" s="6">
        <v>0</v>
      </c>
      <c r="V807" s="9">
        <v>0</v>
      </c>
      <c r="W807" s="6">
        <v>0</v>
      </c>
      <c r="X807" s="25">
        <v>23.4</v>
      </c>
      <c r="Y807" s="6">
        <v>0</v>
      </c>
      <c r="Z807" s="29">
        <v>1.9803005061938697</v>
      </c>
      <c r="AA807" s="6">
        <v>0</v>
      </c>
      <c r="AB807" s="30"/>
      <c r="AC807" s="6"/>
      <c r="AD807" s="33">
        <v>8.8240146167557938E-3</v>
      </c>
      <c r="AE807" s="6">
        <v>0</v>
      </c>
      <c r="AF807" s="35">
        <v>1.5535416622599605</v>
      </c>
      <c r="AG807" s="6">
        <v>0</v>
      </c>
      <c r="AH807" s="9">
        <v>20.934092479601254</v>
      </c>
      <c r="AI807" s="6">
        <v>0</v>
      </c>
    </row>
    <row r="808" spans="1:35">
      <c r="A808" s="1" t="s">
        <v>85</v>
      </c>
      <c r="B808" s="1" t="s">
        <v>91</v>
      </c>
      <c r="C808" s="1" t="s">
        <v>92</v>
      </c>
      <c r="D808" s="10">
        <v>0.45763888888888887</v>
      </c>
      <c r="E808" s="3">
        <f t="shared" si="102"/>
        <v>-160.22433333333333</v>
      </c>
      <c r="F808" s="3">
        <f t="shared" si="103"/>
        <v>6.3333333333333332E-3</v>
      </c>
      <c r="G808" s="1">
        <v>5053</v>
      </c>
      <c r="H808" s="11">
        <v>398.42851377148088</v>
      </c>
      <c r="I808" s="1">
        <v>0</v>
      </c>
      <c r="J808" s="14">
        <v>9.8185400000000005</v>
      </c>
      <c r="K808" s="6">
        <v>0</v>
      </c>
      <c r="L808" s="20">
        <v>34.704599999999999</v>
      </c>
      <c r="M808" s="6">
        <v>0</v>
      </c>
      <c r="N808" s="7">
        <v>26.752488560960273</v>
      </c>
      <c r="O808" s="6">
        <v>0</v>
      </c>
      <c r="P808" s="29">
        <v>1.2468372033329382</v>
      </c>
      <c r="Q808" s="6">
        <v>0</v>
      </c>
      <c r="R808" s="48">
        <v>228.0756962342372</v>
      </c>
      <c r="S808" s="6">
        <v>0</v>
      </c>
      <c r="T808" s="5">
        <v>34.9</v>
      </c>
      <c r="U808" s="6">
        <v>0</v>
      </c>
      <c r="V808" s="9">
        <v>0</v>
      </c>
      <c r="W808" s="6">
        <v>0</v>
      </c>
      <c r="X808" s="25">
        <v>30.7</v>
      </c>
      <c r="Y808" s="6">
        <v>0</v>
      </c>
      <c r="Z808" s="29">
        <v>2.276269407333797</v>
      </c>
      <c r="AA808" s="6">
        <v>0</v>
      </c>
      <c r="AB808" s="30"/>
      <c r="AC808" s="6"/>
      <c r="AD808" s="33">
        <v>3.156117846702318E-3</v>
      </c>
      <c r="AE808" s="6">
        <v>0</v>
      </c>
      <c r="AF808" s="35">
        <v>1.2797457038391225</v>
      </c>
      <c r="AG808" s="6">
        <v>0</v>
      </c>
      <c r="AH808" s="9">
        <v>19.641379090980653</v>
      </c>
      <c r="AI808" s="6">
        <v>0</v>
      </c>
    </row>
    <row r="809" spans="1:35">
      <c r="A809" s="1" t="s">
        <v>85</v>
      </c>
      <c r="B809" s="1" t="s">
        <v>91</v>
      </c>
      <c r="C809" s="1" t="s">
        <v>92</v>
      </c>
      <c r="D809" s="10">
        <v>0.45763888888888887</v>
      </c>
      <c r="E809" s="3">
        <f t="shared" si="102"/>
        <v>-160.22433333333333</v>
      </c>
      <c r="F809" s="3">
        <f t="shared" si="103"/>
        <v>6.3333333333333332E-3</v>
      </c>
      <c r="G809" s="1">
        <v>5053</v>
      </c>
      <c r="H809" s="11">
        <v>496.51508884075389</v>
      </c>
      <c r="I809" s="1">
        <v>0</v>
      </c>
      <c r="J809" s="14">
        <v>8.1140799999999995</v>
      </c>
      <c r="K809" s="6">
        <v>0</v>
      </c>
      <c r="L809" s="20">
        <v>34.624400000000001</v>
      </c>
      <c r="M809" s="6">
        <v>0</v>
      </c>
      <c r="N809" s="7">
        <v>26.962021126750187</v>
      </c>
      <c r="O809" s="6">
        <v>0</v>
      </c>
      <c r="P809" s="29">
        <v>1.1236961951585516</v>
      </c>
      <c r="Q809" s="6">
        <v>0</v>
      </c>
      <c r="R809" s="48">
        <v>244.77153620831831</v>
      </c>
      <c r="S809" s="6">
        <v>0</v>
      </c>
      <c r="T809" s="5">
        <v>38.9</v>
      </c>
      <c r="U809" s="6">
        <v>0</v>
      </c>
      <c r="V809" s="9">
        <v>0</v>
      </c>
      <c r="W809" s="6">
        <v>0</v>
      </c>
      <c r="X809" s="25">
        <v>40.200000000000003</v>
      </c>
      <c r="Y809" s="6">
        <v>0</v>
      </c>
      <c r="Z809" s="29">
        <v>2.561147531832038</v>
      </c>
      <c r="AA809" s="6">
        <v>0</v>
      </c>
      <c r="AB809" s="30"/>
      <c r="AC809" s="6"/>
      <c r="AD809" s="33">
        <v>7.944773846842812E-4</v>
      </c>
      <c r="AE809" s="6">
        <v>0</v>
      </c>
      <c r="AF809" s="35">
        <v>1.1280318104229545</v>
      </c>
      <c r="AG809" s="6">
        <v>0</v>
      </c>
      <c r="AH809" s="9">
        <v>14.722138109993102</v>
      </c>
      <c r="AI809" s="6">
        <v>0</v>
      </c>
    </row>
    <row r="810" spans="1:35">
      <c r="A810" s="1" t="s">
        <v>85</v>
      </c>
      <c r="B810" s="1" t="s">
        <v>91</v>
      </c>
      <c r="C810" s="1" t="s">
        <v>92</v>
      </c>
      <c r="D810" s="10">
        <v>0.45763888888888887</v>
      </c>
      <c r="E810" s="3">
        <f t="shared" si="102"/>
        <v>-160.22433333333333</v>
      </c>
      <c r="F810" s="3">
        <f t="shared" si="103"/>
        <v>6.3333333333333332E-3</v>
      </c>
      <c r="G810" s="1">
        <v>5053</v>
      </c>
      <c r="H810" s="11">
        <v>595.94944790531508</v>
      </c>
      <c r="I810" s="1">
        <v>0</v>
      </c>
      <c r="J810" s="14">
        <v>7.6791900000000002</v>
      </c>
      <c r="K810" s="6">
        <v>0</v>
      </c>
      <c r="L810" s="20">
        <v>34.610799999999998</v>
      </c>
      <c r="M810" s="6">
        <v>0</v>
      </c>
      <c r="N810" s="7">
        <v>27.015829688285976</v>
      </c>
      <c r="O810" s="6">
        <v>0</v>
      </c>
      <c r="P810" s="29">
        <v>1.1235902341744657</v>
      </c>
      <c r="Q810" s="6">
        <v>0</v>
      </c>
      <c r="R810" s="48">
        <v>247.74859485405031</v>
      </c>
      <c r="S810" s="6">
        <v>0</v>
      </c>
      <c r="T810" s="5">
        <v>40</v>
      </c>
      <c r="U810" s="6">
        <v>0</v>
      </c>
      <c r="V810" s="9">
        <v>0</v>
      </c>
      <c r="W810" s="6">
        <v>0</v>
      </c>
      <c r="X810" s="25">
        <v>43.8</v>
      </c>
      <c r="Y810" s="6">
        <v>0</v>
      </c>
      <c r="Z810" s="29">
        <v>2.6651092943895014</v>
      </c>
      <c r="AA810" s="6">
        <v>0</v>
      </c>
      <c r="AB810" s="30"/>
      <c r="AC810" s="6"/>
      <c r="AD810" s="33">
        <v>1.1138294169278995E-3</v>
      </c>
      <c r="AE810" s="6">
        <v>0</v>
      </c>
      <c r="AF810" s="35">
        <v>0.98207869008822812</v>
      </c>
      <c r="AG810" s="6">
        <v>0</v>
      </c>
      <c r="AH810" s="9">
        <v>13.524996222613952</v>
      </c>
      <c r="AI810" s="6">
        <v>0</v>
      </c>
    </row>
    <row r="811" spans="1:35">
      <c r="A811" s="1" t="s">
        <v>85</v>
      </c>
      <c r="B811" s="1" t="s">
        <v>91</v>
      </c>
      <c r="C811" s="1" t="s">
        <v>92</v>
      </c>
      <c r="D811" s="10">
        <v>0.45763888888888887</v>
      </c>
      <c r="E811" s="3">
        <f t="shared" si="102"/>
        <v>-160.22433333333333</v>
      </c>
      <c r="F811" s="3">
        <f t="shared" si="103"/>
        <v>6.3333333333333332E-3</v>
      </c>
      <c r="G811" s="1">
        <v>5053</v>
      </c>
      <c r="H811" s="11">
        <v>794.65850786979911</v>
      </c>
      <c r="I811" s="1">
        <v>0</v>
      </c>
      <c r="J811" s="14">
        <v>5.7851699999999999</v>
      </c>
      <c r="K811" s="6">
        <v>0</v>
      </c>
      <c r="L811" s="20">
        <v>34.549500000000002</v>
      </c>
      <c r="M811" s="6">
        <v>0</v>
      </c>
      <c r="N811" s="7">
        <v>27.223908156699508</v>
      </c>
      <c r="O811" s="6">
        <v>0</v>
      </c>
      <c r="P811" s="29">
        <v>1.740427526359436</v>
      </c>
      <c r="Q811" s="6">
        <v>0</v>
      </c>
      <c r="R811" s="48">
        <v>233.81124848279535</v>
      </c>
      <c r="S811" s="6">
        <v>0</v>
      </c>
      <c r="T811" s="5">
        <v>40.700000000000003</v>
      </c>
      <c r="U811" s="6">
        <v>0</v>
      </c>
      <c r="V811" s="9">
        <v>0</v>
      </c>
      <c r="W811" s="6">
        <v>0</v>
      </c>
      <c r="X811" s="25">
        <v>62.5</v>
      </c>
      <c r="Y811" s="6">
        <v>0</v>
      </c>
      <c r="Z811" s="29">
        <v>2.7521162972004407</v>
      </c>
      <c r="AA811" s="6">
        <v>0</v>
      </c>
      <c r="AB811" s="30"/>
      <c r="AC811" s="6"/>
      <c r="AD811" s="33">
        <v>7.9057468875951627E-4</v>
      </c>
      <c r="AE811" s="6">
        <v>0</v>
      </c>
      <c r="AF811" s="35">
        <v>0.66012852473547157</v>
      </c>
      <c r="AG811" s="6">
        <v>0</v>
      </c>
      <c r="AH811" s="9">
        <v>10.362195482465266</v>
      </c>
      <c r="AI811" s="6">
        <v>0</v>
      </c>
    </row>
    <row r="812" spans="1:35">
      <c r="A812" s="1" t="s">
        <v>85</v>
      </c>
      <c r="B812" s="1" t="s">
        <v>91</v>
      </c>
      <c r="C812" s="1" t="s">
        <v>92</v>
      </c>
      <c r="D812" s="10">
        <v>0.26180555555555557</v>
      </c>
      <c r="E812" s="3">
        <f>-(160+14.65/60)</f>
        <v>-160.24416666666667</v>
      </c>
      <c r="F812" s="3">
        <f>0+0.07/60</f>
        <v>1.1666666666666668E-3</v>
      </c>
      <c r="G812" s="1">
        <v>5057</v>
      </c>
      <c r="H812" s="11">
        <v>991.6291478434282</v>
      </c>
      <c r="I812" s="1">
        <v>0</v>
      </c>
      <c r="J812" s="14">
        <v>4.6179300000000003</v>
      </c>
      <c r="K812" s="6">
        <v>0</v>
      </c>
      <c r="L812" s="20">
        <v>34.553100000000001</v>
      </c>
      <c r="M812" s="6">
        <v>0</v>
      </c>
      <c r="N812" s="7">
        <v>27.364386856748524</v>
      </c>
      <c r="O812" s="6">
        <v>0</v>
      </c>
      <c r="P812" s="29">
        <v>1.9310307625478811</v>
      </c>
      <c r="Q812" s="6">
        <v>0</v>
      </c>
      <c r="R812" s="48">
        <v>234.15905717562401</v>
      </c>
      <c r="S812" s="6">
        <v>0</v>
      </c>
      <c r="T812" s="5">
        <v>41.2</v>
      </c>
      <c r="U812" s="6">
        <v>0</v>
      </c>
      <c r="V812" s="9">
        <v>0</v>
      </c>
      <c r="W812" s="6">
        <v>0</v>
      </c>
      <c r="X812" s="26">
        <v>84.3</v>
      </c>
      <c r="Y812" s="6">
        <v>0</v>
      </c>
      <c r="Z812" s="29">
        <v>2.7589708443296344</v>
      </c>
      <c r="AA812" s="6">
        <v>0</v>
      </c>
      <c r="AB812" s="30"/>
      <c r="AC812" s="6"/>
      <c r="AD812" s="33">
        <v>2.0800181501976284E-4</v>
      </c>
      <c r="AE812" s="6">
        <v>0</v>
      </c>
      <c r="AF812" s="35">
        <v>0.55523774604882814</v>
      </c>
      <c r="AG812" s="6">
        <v>0</v>
      </c>
      <c r="AH812" s="9">
        <v>7.8566779782103948</v>
      </c>
      <c r="AI812" s="6">
        <v>0</v>
      </c>
    </row>
    <row r="813" spans="1:35">
      <c r="A813" s="1" t="s">
        <v>85</v>
      </c>
      <c r="B813" s="1" t="s">
        <v>91</v>
      </c>
      <c r="C813" s="1" t="s">
        <v>92</v>
      </c>
      <c r="D813" s="10">
        <v>0.26180555555555557</v>
      </c>
      <c r="E813" s="3">
        <f t="shared" ref="E813:E821" si="104">-(160+14.65/60)</f>
        <v>-160.24416666666667</v>
      </c>
      <c r="F813" s="3">
        <f t="shared" ref="F813:F821" si="105">0+0.07/60</f>
        <v>1.1666666666666668E-3</v>
      </c>
      <c r="G813" s="1">
        <v>5057</v>
      </c>
      <c r="H813" s="11">
        <v>1485.9257249207169</v>
      </c>
      <c r="I813" s="1">
        <v>0</v>
      </c>
      <c r="J813" s="14">
        <v>3.0097700000000001</v>
      </c>
      <c r="K813" s="6">
        <v>0</v>
      </c>
      <c r="L813" s="20">
        <v>34.598599999999998</v>
      </c>
      <c r="M813" s="6">
        <v>0</v>
      </c>
      <c r="N813" s="7">
        <v>27.563836758220759</v>
      </c>
      <c r="O813" s="6">
        <v>0</v>
      </c>
      <c r="P813" s="29">
        <v>2.1176491430715156</v>
      </c>
      <c r="Q813" s="6">
        <v>0</v>
      </c>
      <c r="R813" s="48">
        <v>238.69711916001856</v>
      </c>
      <c r="S813" s="6">
        <v>0</v>
      </c>
      <c r="T813" s="5">
        <v>41.6</v>
      </c>
      <c r="U813" s="6">
        <v>0</v>
      </c>
      <c r="V813" s="9">
        <v>0</v>
      </c>
      <c r="W813" s="6">
        <v>0</v>
      </c>
      <c r="X813" s="26">
        <v>127</v>
      </c>
      <c r="Y813" s="6">
        <v>0</v>
      </c>
      <c r="Z813" s="29">
        <v>2.8112788307204957</v>
      </c>
      <c r="AA813" s="6">
        <v>0</v>
      </c>
      <c r="AB813" s="30"/>
      <c r="AC813" s="6"/>
      <c r="AD813" s="33">
        <v>4.2712461660079047E-4</v>
      </c>
      <c r="AE813" s="6">
        <v>0</v>
      </c>
      <c r="AF813" s="35">
        <v>0.36215501232590447</v>
      </c>
      <c r="AG813" s="6">
        <v>0</v>
      </c>
      <c r="AH813" s="9">
        <v>6.8030522367716024</v>
      </c>
      <c r="AI813" s="6">
        <v>0</v>
      </c>
    </row>
    <row r="814" spans="1:35">
      <c r="A814" s="1" t="s">
        <v>85</v>
      </c>
      <c r="B814" s="1" t="s">
        <v>91</v>
      </c>
      <c r="C814" s="1" t="s">
        <v>92</v>
      </c>
      <c r="D814" s="10">
        <v>0.26180555555555557</v>
      </c>
      <c r="E814" s="3">
        <f t="shared" si="104"/>
        <v>-160.24416666666667</v>
      </c>
      <c r="F814" s="3">
        <f t="shared" si="105"/>
        <v>1.1666666666666668E-3</v>
      </c>
      <c r="G814" s="1">
        <v>5057</v>
      </c>
      <c r="H814" s="11">
        <v>1979.0094845118413</v>
      </c>
      <c r="I814" s="1">
        <v>0</v>
      </c>
      <c r="J814" s="14">
        <v>2.15998</v>
      </c>
      <c r="K814" s="6">
        <v>0</v>
      </c>
      <c r="L814" s="20">
        <v>34.640999999999998</v>
      </c>
      <c r="M814" s="6">
        <v>0</v>
      </c>
      <c r="N814" s="7">
        <v>27.671261753450835</v>
      </c>
      <c r="O814" s="6">
        <v>0</v>
      </c>
      <c r="P814" s="29">
        <v>2.4469240611301979</v>
      </c>
      <c r="Q814" s="6">
        <v>0</v>
      </c>
      <c r="R814" s="48">
        <v>231.13146182870395</v>
      </c>
      <c r="S814" s="6">
        <v>0</v>
      </c>
      <c r="T814" s="5">
        <v>40.799999999999997</v>
      </c>
      <c r="U814" s="6">
        <v>0</v>
      </c>
      <c r="V814" s="9">
        <v>0</v>
      </c>
      <c r="W814" s="6">
        <v>0</v>
      </c>
      <c r="X814" s="26">
        <v>151</v>
      </c>
      <c r="Y814" s="6">
        <v>0</v>
      </c>
      <c r="Z814" s="29">
        <v>2.7085462577450414</v>
      </c>
      <c r="AA814" s="6">
        <v>0</v>
      </c>
      <c r="AB814" s="30"/>
      <c r="AC814" s="6"/>
      <c r="AD814" s="33">
        <v>1.7832944822134385E-4</v>
      </c>
      <c r="AE814" s="6">
        <v>0</v>
      </c>
      <c r="AF814" s="35">
        <v>0.26347043034299805</v>
      </c>
      <c r="AG814" s="6">
        <v>0</v>
      </c>
      <c r="AH814" s="9">
        <v>6.1590622385576381</v>
      </c>
      <c r="AI814" s="6">
        <v>0</v>
      </c>
    </row>
    <row r="815" spans="1:35">
      <c r="A815" s="1" t="s">
        <v>85</v>
      </c>
      <c r="B815" s="1" t="s">
        <v>91</v>
      </c>
      <c r="C815" s="1" t="s">
        <v>92</v>
      </c>
      <c r="D815" s="10">
        <v>0.26180555555555557</v>
      </c>
      <c r="E815" s="3">
        <f t="shared" si="104"/>
        <v>-160.24416666666667</v>
      </c>
      <c r="F815" s="3">
        <f t="shared" si="105"/>
        <v>1.1666666666666668E-3</v>
      </c>
      <c r="G815" s="1">
        <v>5057</v>
      </c>
      <c r="H815" s="11">
        <v>2471.0950731764533</v>
      </c>
      <c r="I815" s="1">
        <v>0</v>
      </c>
      <c r="J815" s="14">
        <v>1.6675599999999999</v>
      </c>
      <c r="K815" s="6">
        <v>0</v>
      </c>
      <c r="L815" s="20">
        <v>34.6663</v>
      </c>
      <c r="M815" s="6">
        <v>0</v>
      </c>
      <c r="N815" s="7">
        <v>27.730013253305742</v>
      </c>
      <c r="O815" s="6">
        <v>0</v>
      </c>
      <c r="P815" s="29">
        <v>2.8523923212099671</v>
      </c>
      <c r="Q815" s="6">
        <v>0</v>
      </c>
      <c r="R815" s="48">
        <v>217.28715378109831</v>
      </c>
      <c r="S815" s="6">
        <v>0</v>
      </c>
      <c r="T815" s="5">
        <v>39.700000000000003</v>
      </c>
      <c r="U815" s="6">
        <v>0</v>
      </c>
      <c r="V815" s="9">
        <v>0</v>
      </c>
      <c r="W815" s="6">
        <v>0</v>
      </c>
      <c r="X815" s="26">
        <v>160</v>
      </c>
      <c r="Y815" s="6">
        <v>0</v>
      </c>
      <c r="Z815" s="29">
        <v>2.5964882198927324</v>
      </c>
      <c r="AA815" s="6">
        <v>0</v>
      </c>
      <c r="AB815" s="30"/>
      <c r="AC815" s="6"/>
      <c r="AD815" s="33">
        <v>1.8364390197628459E-4</v>
      </c>
      <c r="AE815" s="6">
        <v>0</v>
      </c>
      <c r="AF815" s="35">
        <v>0.20926159072991879</v>
      </c>
      <c r="AG815" s="6">
        <v>0</v>
      </c>
      <c r="AH815" s="9">
        <v>4.7413158364745582</v>
      </c>
      <c r="AI815" s="6">
        <v>0</v>
      </c>
    </row>
    <row r="816" spans="1:35">
      <c r="A816" s="1" t="s">
        <v>85</v>
      </c>
      <c r="B816" s="1" t="s">
        <v>91</v>
      </c>
      <c r="C816" s="1" t="s">
        <v>92</v>
      </c>
      <c r="D816" s="10">
        <v>0.26180555555555557</v>
      </c>
      <c r="E816" s="3">
        <f t="shared" si="104"/>
        <v>-160.24416666666667</v>
      </c>
      <c r="F816" s="3">
        <f t="shared" si="105"/>
        <v>1.1666666666666668E-3</v>
      </c>
      <c r="G816" s="1">
        <v>5057</v>
      </c>
      <c r="H816" s="11">
        <v>2962.270510153297</v>
      </c>
      <c r="I816" s="1">
        <v>0</v>
      </c>
      <c r="J816" s="14">
        <v>1.45139</v>
      </c>
      <c r="K816" s="6">
        <v>0</v>
      </c>
      <c r="L816" s="20">
        <v>34.675400000000003</v>
      </c>
      <c r="M816" s="6">
        <v>0</v>
      </c>
      <c r="N816" s="7">
        <v>27.753233400989075</v>
      </c>
      <c r="O816" s="6">
        <v>0</v>
      </c>
      <c r="P816" s="29">
        <v>3.1682443628322075</v>
      </c>
      <c r="Q816" s="6">
        <v>0</v>
      </c>
      <c r="R816" s="48">
        <v>205.08986575605297</v>
      </c>
      <c r="S816" s="6">
        <v>0</v>
      </c>
      <c r="T816" s="5">
        <v>39</v>
      </c>
      <c r="U816" s="6">
        <v>0</v>
      </c>
      <c r="V816" s="9">
        <v>0</v>
      </c>
      <c r="W816" s="6">
        <v>0</v>
      </c>
      <c r="X816" s="26">
        <v>159</v>
      </c>
      <c r="Y816" s="6">
        <v>0</v>
      </c>
      <c r="Z816" s="29">
        <v>2.5828798504172288</v>
      </c>
      <c r="AA816" s="6">
        <v>0</v>
      </c>
      <c r="AB816" s="30"/>
      <c r="AC816" s="6"/>
      <c r="AD816" s="33">
        <v>2.85897928853755E-4</v>
      </c>
      <c r="AE816" s="6">
        <v>0</v>
      </c>
      <c r="AF816" s="35">
        <v>0.17709724950884087</v>
      </c>
      <c r="AG816" s="6">
        <v>0</v>
      </c>
      <c r="AH816" s="9">
        <v>4.5679711602635811</v>
      </c>
      <c r="AI816" s="6">
        <v>0</v>
      </c>
    </row>
    <row r="817" spans="1:35">
      <c r="A817" s="1" t="s">
        <v>85</v>
      </c>
      <c r="B817" s="1" t="s">
        <v>91</v>
      </c>
      <c r="C817" s="1" t="s">
        <v>92</v>
      </c>
      <c r="D817" s="10">
        <v>0.26180555555555557</v>
      </c>
      <c r="E817" s="3">
        <f t="shared" si="104"/>
        <v>-160.24416666666667</v>
      </c>
      <c r="F817" s="3">
        <f t="shared" si="105"/>
        <v>1.1666666666666668E-3</v>
      </c>
      <c r="G817" s="1">
        <v>5057</v>
      </c>
      <c r="H817" s="11">
        <v>3451.2511191462413</v>
      </c>
      <c r="I817" s="1">
        <v>0</v>
      </c>
      <c r="J817" s="14">
        <v>1.2416799999999999</v>
      </c>
      <c r="K817" s="6">
        <v>0</v>
      </c>
      <c r="L817" s="20">
        <v>34.686900000000001</v>
      </c>
      <c r="M817" s="6">
        <v>0</v>
      </c>
      <c r="N817" s="7">
        <v>27.777339154727542</v>
      </c>
      <c r="O817" s="6">
        <v>0</v>
      </c>
      <c r="P817" s="29">
        <v>3.4700238518343012</v>
      </c>
      <c r="Q817" s="6">
        <v>0</v>
      </c>
      <c r="R817" s="48">
        <v>193.47537032137811</v>
      </c>
      <c r="S817" s="6">
        <v>0</v>
      </c>
      <c r="T817" s="5">
        <v>37.9</v>
      </c>
      <c r="U817" s="6">
        <v>0</v>
      </c>
      <c r="V817" s="9">
        <v>0</v>
      </c>
      <c r="W817" s="6">
        <v>0</v>
      </c>
      <c r="X817" s="26">
        <v>156</v>
      </c>
      <c r="Y817" s="6">
        <v>0</v>
      </c>
      <c r="Z817" s="29">
        <v>2.510283683691175</v>
      </c>
      <c r="AA817" s="6">
        <v>0</v>
      </c>
      <c r="AB817" s="30"/>
      <c r="AC817" s="6"/>
      <c r="AD817" s="33">
        <v>1.5618589090909092E-4</v>
      </c>
      <c r="AE817" s="6">
        <v>0</v>
      </c>
      <c r="AF817" s="35">
        <v>0.15927472376209129</v>
      </c>
      <c r="AG817" s="6">
        <v>0</v>
      </c>
      <c r="AH817" s="9">
        <v>4.5921813105723768</v>
      </c>
      <c r="AI817" s="6">
        <v>0</v>
      </c>
    </row>
    <row r="818" spans="1:35">
      <c r="A818" s="1" t="s">
        <v>85</v>
      </c>
      <c r="B818" s="1" t="s">
        <v>91</v>
      </c>
      <c r="C818" s="1" t="s">
        <v>92</v>
      </c>
      <c r="D818" s="10">
        <v>0.26180555555555557</v>
      </c>
      <c r="E818" s="3">
        <f t="shared" si="104"/>
        <v>-160.24416666666667</v>
      </c>
      <c r="F818" s="3">
        <f t="shared" si="105"/>
        <v>1.1666666666666668E-3</v>
      </c>
      <c r="G818" s="1">
        <v>5057</v>
      </c>
      <c r="H818" s="11">
        <v>3940.8511982210252</v>
      </c>
      <c r="I818" s="1">
        <v>0</v>
      </c>
      <c r="J818" s="14">
        <v>1.0838099999999999</v>
      </c>
      <c r="K818" s="6">
        <v>0</v>
      </c>
      <c r="L818" s="20">
        <v>34.691299999999998</v>
      </c>
      <c r="M818" s="6">
        <v>0</v>
      </c>
      <c r="N818" s="7">
        <v>27.791694257188965</v>
      </c>
      <c r="O818" s="6">
        <v>0</v>
      </c>
      <c r="P818" s="29">
        <v>3.7887473443114956</v>
      </c>
      <c r="Q818" s="6">
        <v>0</v>
      </c>
      <c r="R818" s="48">
        <v>180.6668889014349</v>
      </c>
      <c r="S818" s="6">
        <v>0</v>
      </c>
      <c r="T818" s="5">
        <v>36.9</v>
      </c>
      <c r="U818" s="6">
        <v>0</v>
      </c>
      <c r="V818" s="9">
        <v>0</v>
      </c>
      <c r="W818" s="6">
        <v>0</v>
      </c>
      <c r="X818" s="26">
        <v>152</v>
      </c>
      <c r="Y818" s="6">
        <v>0</v>
      </c>
      <c r="Z818" s="29">
        <v>2.4093997851554461</v>
      </c>
      <c r="AA818" s="6">
        <v>0</v>
      </c>
      <c r="AB818" s="30"/>
      <c r="AC818" s="6"/>
      <c r="AD818" s="33">
        <v>4.0655571225296441E-4</v>
      </c>
      <c r="AE818" s="6">
        <v>0</v>
      </c>
      <c r="AF818" s="35">
        <v>0.15766328382115552</v>
      </c>
      <c r="AG818" s="6">
        <v>0</v>
      </c>
      <c r="AH818" s="9">
        <v>4.2542076122615882</v>
      </c>
      <c r="AI818" s="6">
        <v>0</v>
      </c>
    </row>
    <row r="819" spans="1:35">
      <c r="A819" s="1" t="s">
        <v>85</v>
      </c>
      <c r="B819" s="1" t="s">
        <v>91</v>
      </c>
      <c r="C819" s="1" t="s">
        <v>92</v>
      </c>
      <c r="D819" s="10">
        <v>0.26180555555555557</v>
      </c>
      <c r="E819" s="3">
        <f t="shared" si="104"/>
        <v>-160.24416666666667</v>
      </c>
      <c r="F819" s="3">
        <f t="shared" si="105"/>
        <v>1.1666666666666668E-3</v>
      </c>
      <c r="G819" s="1">
        <v>5057</v>
      </c>
      <c r="H819" s="11">
        <v>4428.7614293798169</v>
      </c>
      <c r="I819" s="1">
        <v>0</v>
      </c>
      <c r="J819" s="14">
        <v>0.93781599999999998</v>
      </c>
      <c r="K819" s="6">
        <v>0</v>
      </c>
      <c r="L819" s="20">
        <v>34.701999999999998</v>
      </c>
      <c r="M819" s="6">
        <v>0</v>
      </c>
      <c r="N819" s="7">
        <v>27.810017146459813</v>
      </c>
      <c r="O819" s="6">
        <v>0</v>
      </c>
      <c r="P819" s="29">
        <v>4.154450914188681</v>
      </c>
      <c r="Q819" s="6">
        <v>0</v>
      </c>
      <c r="R819" s="48">
        <v>165.6474930055827</v>
      </c>
      <c r="S819" s="6">
        <v>0</v>
      </c>
      <c r="T819" s="5">
        <v>35.9</v>
      </c>
      <c r="U819" s="6">
        <v>0</v>
      </c>
      <c r="V819" s="9">
        <v>0</v>
      </c>
      <c r="W819" s="6">
        <v>0</v>
      </c>
      <c r="X819" s="26">
        <v>143</v>
      </c>
      <c r="Y819" s="6">
        <v>0</v>
      </c>
      <c r="Z819" s="29">
        <v>2.3350704029971929</v>
      </c>
      <c r="AA819" s="6">
        <v>0</v>
      </c>
      <c r="AB819" s="30"/>
      <c r="AC819" s="6"/>
      <c r="AD819" s="33">
        <v>2.4136477470355729E-4</v>
      </c>
      <c r="AE819" s="6">
        <v>0</v>
      </c>
      <c r="AF819" s="35">
        <v>0.14912265213419595</v>
      </c>
      <c r="AG819" s="6">
        <v>0</v>
      </c>
      <c r="AH819" s="9">
        <v>5.282654797379231</v>
      </c>
      <c r="AI819" s="6">
        <v>0</v>
      </c>
    </row>
    <row r="820" spans="1:35">
      <c r="A820" s="1" t="s">
        <v>85</v>
      </c>
      <c r="B820" s="1" t="s">
        <v>91</v>
      </c>
      <c r="C820" s="1" t="s">
        <v>92</v>
      </c>
      <c r="D820" s="10">
        <v>0.26180555555555557</v>
      </c>
      <c r="E820" s="3">
        <f t="shared" si="104"/>
        <v>-160.24416666666667</v>
      </c>
      <c r="F820" s="3">
        <f t="shared" si="105"/>
        <v>1.1666666666666668E-3</v>
      </c>
      <c r="G820" s="1">
        <v>5057</v>
      </c>
      <c r="H820" s="11">
        <v>4917.5537316328055</v>
      </c>
      <c r="I820" s="1">
        <v>0</v>
      </c>
      <c r="J820" s="14">
        <v>0.81694999999999995</v>
      </c>
      <c r="K820" s="6">
        <v>0</v>
      </c>
      <c r="L820" s="20">
        <v>34.704700000000003</v>
      </c>
      <c r="M820" s="6">
        <v>0</v>
      </c>
      <c r="N820" s="7">
        <v>27.820024585948886</v>
      </c>
      <c r="O820" s="6">
        <v>0</v>
      </c>
      <c r="P820" s="29">
        <v>4.4012609584172484</v>
      </c>
      <c r="Q820" s="6">
        <v>0</v>
      </c>
      <c r="R820" s="48">
        <v>155.73219380042804</v>
      </c>
      <c r="S820" s="6">
        <v>0</v>
      </c>
      <c r="T820" s="5">
        <v>34.9</v>
      </c>
      <c r="U820" s="6">
        <v>0</v>
      </c>
      <c r="V820" s="9">
        <v>0</v>
      </c>
      <c r="W820" s="6">
        <v>0</v>
      </c>
      <c r="X820" s="26">
        <v>136</v>
      </c>
      <c r="Y820" s="6">
        <v>0</v>
      </c>
      <c r="Z820" s="29">
        <v>2.2330294068968217</v>
      </c>
      <c r="AA820" s="6">
        <v>0</v>
      </c>
      <c r="AB820" s="30"/>
      <c r="AC820" s="6"/>
      <c r="AD820" s="33">
        <v>2.2832467984189718E-4</v>
      </c>
      <c r="AE820" s="6">
        <v>0</v>
      </c>
      <c r="AF820" s="35">
        <v>0.18115807815999901</v>
      </c>
      <c r="AG820" s="6">
        <v>0</v>
      </c>
      <c r="AH820" s="9">
        <v>5.2574762410580833</v>
      </c>
      <c r="AI820" s="6">
        <v>0</v>
      </c>
    </row>
    <row r="821" spans="1:35">
      <c r="A821" s="1" t="s">
        <v>85</v>
      </c>
      <c r="B821" s="1" t="s">
        <v>91</v>
      </c>
      <c r="C821" s="1" t="s">
        <v>92</v>
      </c>
      <c r="D821" s="10">
        <v>0.26180555555555557</v>
      </c>
      <c r="E821" s="3">
        <f t="shared" si="104"/>
        <v>-160.24416666666667</v>
      </c>
      <c r="F821" s="3">
        <f t="shared" si="105"/>
        <v>1.1666666666666668E-3</v>
      </c>
      <c r="G821" s="1">
        <v>5057</v>
      </c>
      <c r="H821" s="11">
        <v>4916.0227615202766</v>
      </c>
      <c r="I821" s="1">
        <v>0</v>
      </c>
      <c r="J821" s="14"/>
      <c r="K821" s="6"/>
      <c r="L821" s="17"/>
      <c r="M821" s="6"/>
      <c r="N821" s="7"/>
      <c r="O821" s="6"/>
      <c r="P821" s="21"/>
      <c r="Q821" s="6">
        <v>0</v>
      </c>
      <c r="R821" s="49"/>
      <c r="S821" s="6">
        <v>0</v>
      </c>
      <c r="T821" s="5">
        <v>34.9</v>
      </c>
      <c r="U821" s="6">
        <v>0</v>
      </c>
      <c r="V821" s="9">
        <v>0</v>
      </c>
      <c r="W821" s="6">
        <v>0</v>
      </c>
      <c r="X821" s="26">
        <v>135</v>
      </c>
      <c r="Y821" s="6">
        <v>0</v>
      </c>
      <c r="Z821" s="29">
        <v>2.2465691948091977</v>
      </c>
      <c r="AA821" s="6">
        <v>0</v>
      </c>
      <c r="AB821" s="30"/>
      <c r="AC821" s="6"/>
      <c r="AE821" s="6"/>
      <c r="AF821" s="35"/>
      <c r="AG821" s="6"/>
      <c r="AI821" s="6"/>
    </row>
    <row r="822" spans="1:35">
      <c r="A822" s="1" t="s">
        <v>85</v>
      </c>
      <c r="B822" s="1" t="s">
        <v>93</v>
      </c>
      <c r="C822" s="1" t="s">
        <v>94</v>
      </c>
      <c r="D822" s="10">
        <v>0.45</v>
      </c>
      <c r="E822" s="3">
        <f>-(159+58.48/60)</f>
        <v>-159.97466666666668</v>
      </c>
      <c r="F822" s="3">
        <f>7+11.06/60</f>
        <v>7.184333333333333</v>
      </c>
      <c r="G822" s="1">
        <v>4160</v>
      </c>
      <c r="H822" s="11">
        <v>0</v>
      </c>
      <c r="I822" s="1">
        <v>0</v>
      </c>
      <c r="J822" s="19">
        <v>28.9</v>
      </c>
      <c r="K822" s="6">
        <v>0</v>
      </c>
      <c r="L822" s="20">
        <v>34.430100000000003</v>
      </c>
      <c r="M822" s="6">
        <v>0</v>
      </c>
      <c r="N822" s="7">
        <v>21.671870671071815</v>
      </c>
      <c r="O822" s="6">
        <v>0</v>
      </c>
      <c r="P822" s="29">
        <v>4.4646889494686102</v>
      </c>
      <c r="Q822" s="6">
        <v>0</v>
      </c>
      <c r="R822" s="48">
        <v>-0.90739748096396511</v>
      </c>
      <c r="S822" s="6">
        <v>0</v>
      </c>
      <c r="T822" s="5">
        <v>0.06</v>
      </c>
      <c r="U822" s="6">
        <v>0</v>
      </c>
      <c r="V822" s="9">
        <v>0</v>
      </c>
      <c r="W822" s="6">
        <v>0</v>
      </c>
      <c r="X822" s="26">
        <v>0.40815636030594993</v>
      </c>
      <c r="Y822" s="6">
        <v>0</v>
      </c>
      <c r="Z822" s="29">
        <v>0.18184255942821997</v>
      </c>
      <c r="AA822" s="6">
        <v>0</v>
      </c>
      <c r="AB822" s="52">
        <v>6.2674375832110107E-2</v>
      </c>
      <c r="AC822" s="6">
        <v>0</v>
      </c>
      <c r="AD822" s="33">
        <v>1.3271514103636366</v>
      </c>
      <c r="AE822" s="6">
        <v>0</v>
      </c>
      <c r="AF822" s="35">
        <v>5.8382928398709009</v>
      </c>
      <c r="AG822" s="6">
        <v>0</v>
      </c>
      <c r="AH822" s="9">
        <v>129.58572148073534</v>
      </c>
      <c r="AI822" s="6">
        <v>0</v>
      </c>
    </row>
    <row r="823" spans="1:35">
      <c r="A823" s="1" t="s">
        <v>85</v>
      </c>
      <c r="B823" s="1" t="s">
        <v>93</v>
      </c>
      <c r="C823" s="1" t="s">
        <v>94</v>
      </c>
      <c r="D823" s="10">
        <v>0.45</v>
      </c>
      <c r="E823" s="3">
        <f t="shared" ref="E823:E838" si="106">-(159+58.48/60)</f>
        <v>-159.97466666666668</v>
      </c>
      <c r="F823" s="3">
        <f t="shared" ref="F823:F838" si="107">7+11.06/60</f>
        <v>7.184333333333333</v>
      </c>
      <c r="G823" s="1">
        <v>4160</v>
      </c>
      <c r="H823" s="11">
        <v>5.2902695806707767</v>
      </c>
      <c r="I823" s="1">
        <v>0</v>
      </c>
      <c r="J823" s="14">
        <v>28.776700000000002</v>
      </c>
      <c r="K823" s="6">
        <v>0</v>
      </c>
      <c r="L823" s="20">
        <v>34.389800000000001</v>
      </c>
      <c r="M823" s="6">
        <v>0</v>
      </c>
      <c r="N823" s="7">
        <v>21.682579846368867</v>
      </c>
      <c r="O823" s="6">
        <v>0</v>
      </c>
      <c r="P823" s="29">
        <v>4.4667349768875191</v>
      </c>
      <c r="Q823" s="6">
        <v>0</v>
      </c>
      <c r="R823" s="48">
        <v>-0.55844197154496555</v>
      </c>
      <c r="S823" s="6">
        <v>0</v>
      </c>
      <c r="T823" s="5">
        <v>0</v>
      </c>
      <c r="U823" s="6">
        <v>0</v>
      </c>
      <c r="V823" s="9">
        <v>0</v>
      </c>
      <c r="W823" s="6">
        <v>0</v>
      </c>
      <c r="X823" s="26">
        <v>0.41223188095946983</v>
      </c>
      <c r="Y823" s="6">
        <v>0</v>
      </c>
      <c r="Z823" s="29">
        <v>0.18516539282770841</v>
      </c>
      <c r="AA823" s="6">
        <v>0</v>
      </c>
      <c r="AB823" s="52">
        <v>5.4171506463202394E-2</v>
      </c>
      <c r="AC823" s="6">
        <v>0</v>
      </c>
      <c r="AD823" s="33">
        <v>0.590017668</v>
      </c>
      <c r="AE823" s="6">
        <v>0</v>
      </c>
      <c r="AF823" s="35">
        <v>4.9334725968643003</v>
      </c>
      <c r="AG823" s="6">
        <v>0</v>
      </c>
      <c r="AH823" s="9">
        <v>105.86938786849822</v>
      </c>
      <c r="AI823" s="6">
        <v>0</v>
      </c>
    </row>
    <row r="824" spans="1:35">
      <c r="A824" s="1" t="s">
        <v>85</v>
      </c>
      <c r="B824" s="1" t="s">
        <v>93</v>
      </c>
      <c r="C824" s="1" t="s">
        <v>94</v>
      </c>
      <c r="D824" s="10">
        <v>0.45</v>
      </c>
      <c r="E824" s="3">
        <f t="shared" si="106"/>
        <v>-159.97466666666668</v>
      </c>
      <c r="F824" s="3">
        <f t="shared" si="107"/>
        <v>7.184333333333333</v>
      </c>
      <c r="G824" s="1">
        <v>4160</v>
      </c>
      <c r="H824" s="11">
        <v>9.5780721052366342</v>
      </c>
      <c r="I824" s="1">
        <v>0</v>
      </c>
      <c r="J824" s="14">
        <v>28.7727</v>
      </c>
      <c r="K824" s="6">
        <v>0</v>
      </c>
      <c r="L824" s="20">
        <v>34.415799999999997</v>
      </c>
      <c r="M824" s="6">
        <v>0</v>
      </c>
      <c r="N824" s="7">
        <v>21.703429195228068</v>
      </c>
      <c r="O824" s="6">
        <v>0</v>
      </c>
      <c r="P824" s="29">
        <v>4.4962813796373116</v>
      </c>
      <c r="Q824" s="6">
        <v>0</v>
      </c>
      <c r="R824" s="48">
        <v>-1.8932557947564703</v>
      </c>
      <c r="S824" s="6">
        <v>0</v>
      </c>
      <c r="T824" s="5">
        <v>0</v>
      </c>
      <c r="U824" s="6">
        <v>0</v>
      </c>
      <c r="V824" s="9">
        <v>0</v>
      </c>
      <c r="W824" s="6">
        <v>0</v>
      </c>
      <c r="X824" s="26">
        <v>0.41528279461671036</v>
      </c>
      <c r="Y824" s="6">
        <v>0</v>
      </c>
      <c r="Z824" s="29">
        <v>0.17670852339288651</v>
      </c>
      <c r="AA824" s="6">
        <v>0</v>
      </c>
      <c r="AB824" s="52">
        <v>6.3154376522290362E-2</v>
      </c>
      <c r="AC824" s="6">
        <v>0</v>
      </c>
      <c r="AD824" s="33">
        <v>0.54985921963636375</v>
      </c>
      <c r="AE824" s="6">
        <v>0</v>
      </c>
      <c r="AF824" s="35">
        <v>5.0775510585877868</v>
      </c>
      <c r="AG824" s="6">
        <v>0</v>
      </c>
      <c r="AH824" s="9">
        <v>107.36245439110975</v>
      </c>
      <c r="AI824" s="6">
        <v>0</v>
      </c>
    </row>
    <row r="825" spans="1:35">
      <c r="A825" s="1" t="s">
        <v>85</v>
      </c>
      <c r="B825" s="1" t="s">
        <v>93</v>
      </c>
      <c r="C825" s="1" t="s">
        <v>94</v>
      </c>
      <c r="D825" s="10">
        <v>0.45</v>
      </c>
      <c r="E825" s="3">
        <f t="shared" si="106"/>
        <v>-159.97466666666668</v>
      </c>
      <c r="F825" s="3">
        <f t="shared" si="107"/>
        <v>7.184333333333333</v>
      </c>
      <c r="G825" s="1">
        <v>4160</v>
      </c>
      <c r="H825" s="11">
        <v>19.514650028716595</v>
      </c>
      <c r="I825" s="1">
        <v>0</v>
      </c>
      <c r="J825" s="14">
        <v>28.776299999999999</v>
      </c>
      <c r="K825" s="6">
        <v>0</v>
      </c>
      <c r="L825" s="20">
        <v>34.457900000000002</v>
      </c>
      <c r="M825" s="6">
        <v>0</v>
      </c>
      <c r="N825" s="7">
        <v>21.733846400155812</v>
      </c>
      <c r="O825" s="6">
        <v>0</v>
      </c>
      <c r="P825" s="29">
        <v>4.4751632886887123</v>
      </c>
      <c r="Q825" s="6">
        <v>0</v>
      </c>
      <c r="R825" s="48">
        <v>-1.0084452912539348</v>
      </c>
      <c r="S825" s="6">
        <v>0</v>
      </c>
      <c r="T825" s="5">
        <v>0</v>
      </c>
      <c r="U825" s="6">
        <v>0</v>
      </c>
      <c r="V825" s="9">
        <v>0</v>
      </c>
      <c r="W825" s="6">
        <v>0</v>
      </c>
      <c r="X825" s="26">
        <v>0.52275620509766951</v>
      </c>
      <c r="Y825" s="6">
        <v>0</v>
      </c>
      <c r="Z825" s="29">
        <v>0.18306828544311485</v>
      </c>
      <c r="AA825" s="6">
        <v>0</v>
      </c>
      <c r="AB825" s="52">
        <v>6.8502955641442001E-2</v>
      </c>
      <c r="AC825" s="6">
        <v>0</v>
      </c>
      <c r="AD825" s="33">
        <v>0.51000210818181824</v>
      </c>
      <c r="AE825" s="6">
        <v>0</v>
      </c>
      <c r="AF825" s="35">
        <v>5.3424704270076298</v>
      </c>
      <c r="AG825" s="6">
        <v>0</v>
      </c>
      <c r="AH825" s="9">
        <v>113.67714327140166</v>
      </c>
      <c r="AI825" s="6">
        <v>0</v>
      </c>
    </row>
    <row r="826" spans="1:35">
      <c r="A826" s="1" t="s">
        <v>85</v>
      </c>
      <c r="B826" s="1" t="s">
        <v>93</v>
      </c>
      <c r="C826" s="1" t="s">
        <v>94</v>
      </c>
      <c r="D826" s="10">
        <v>0.45</v>
      </c>
      <c r="E826" s="3">
        <f t="shared" si="106"/>
        <v>-159.97466666666668</v>
      </c>
      <c r="F826" s="3">
        <f t="shared" si="107"/>
        <v>7.184333333333333</v>
      </c>
      <c r="G826" s="1">
        <v>4160</v>
      </c>
      <c r="H826" s="11">
        <v>30.507664958738022</v>
      </c>
      <c r="I826" s="1">
        <v>0</v>
      </c>
      <c r="J826" s="14">
        <v>28.7546</v>
      </c>
      <c r="K826" s="6">
        <v>0</v>
      </c>
      <c r="L826" s="20">
        <v>34.501800000000003</v>
      </c>
      <c r="M826" s="6">
        <v>0</v>
      </c>
      <c r="N826" s="7">
        <v>21.774010789369981</v>
      </c>
      <c r="O826" s="6">
        <v>0</v>
      </c>
      <c r="P826" s="29">
        <v>4.4894836533522975</v>
      </c>
      <c r="Q826" s="6">
        <v>0</v>
      </c>
      <c r="R826" s="48">
        <v>-1.6263083677322072</v>
      </c>
      <c r="S826" s="6">
        <v>0</v>
      </c>
      <c r="T826" s="5">
        <v>0</v>
      </c>
      <c r="U826" s="6">
        <v>0</v>
      </c>
      <c r="V826" s="9">
        <v>0</v>
      </c>
      <c r="W826" s="6">
        <v>0</v>
      </c>
      <c r="X826" s="26">
        <v>0.50074230310135004</v>
      </c>
      <c r="Y826" s="6">
        <v>0</v>
      </c>
      <c r="Z826" s="29">
        <v>1.848247886929064E-2</v>
      </c>
      <c r="AA826" s="6">
        <v>0</v>
      </c>
      <c r="AB826" s="52">
        <v>7.2548675744390001E-2</v>
      </c>
      <c r="AC826" s="6">
        <v>0</v>
      </c>
      <c r="AD826" s="33">
        <v>0.50644336172727278</v>
      </c>
      <c r="AE826" s="6">
        <v>0</v>
      </c>
      <c r="AF826" s="35">
        <v>6.6107235281701699</v>
      </c>
      <c r="AG826" s="6">
        <v>0</v>
      </c>
      <c r="AH826" s="9">
        <v>128.4006876695872</v>
      </c>
      <c r="AI826" s="6">
        <v>0</v>
      </c>
    </row>
    <row r="827" spans="1:35">
      <c r="A827" s="1" t="s">
        <v>85</v>
      </c>
      <c r="B827" s="1" t="s">
        <v>93</v>
      </c>
      <c r="C827" s="1" t="s">
        <v>94</v>
      </c>
      <c r="D827" s="10">
        <v>0.45</v>
      </c>
      <c r="E827" s="3">
        <f t="shared" si="106"/>
        <v>-159.97466666666668</v>
      </c>
      <c r="F827" s="3">
        <f t="shared" si="107"/>
        <v>7.184333333333333</v>
      </c>
      <c r="G827" s="1">
        <v>4160</v>
      </c>
      <c r="H827" s="11">
        <v>39.315770732845792</v>
      </c>
      <c r="I827" s="1">
        <v>0</v>
      </c>
      <c r="J827" s="14"/>
      <c r="K827" s="6"/>
      <c r="L827" s="17"/>
      <c r="M827" s="6"/>
      <c r="N827" s="7"/>
      <c r="O827" s="6"/>
      <c r="P827" s="29">
        <v>4.4981995575046421</v>
      </c>
      <c r="Q827" s="6">
        <v>0</v>
      </c>
      <c r="R827" s="48"/>
      <c r="S827" s="6">
        <v>0</v>
      </c>
      <c r="T827" s="5">
        <v>0</v>
      </c>
      <c r="U827" s="6">
        <v>0</v>
      </c>
      <c r="V827" s="9">
        <v>0</v>
      </c>
      <c r="W827" s="6">
        <v>0</v>
      </c>
      <c r="X827" s="26">
        <v>0.4536663043007505</v>
      </c>
      <c r="Y827" s="6">
        <v>0</v>
      </c>
      <c r="Z827" s="29">
        <v>0.10394117828976507</v>
      </c>
      <c r="AA827" s="6">
        <v>0</v>
      </c>
      <c r="AB827" s="52">
        <v>9.6342995671897885E-2</v>
      </c>
      <c r="AC827" s="6">
        <v>0</v>
      </c>
      <c r="AD827" s="33">
        <v>0.58291524925391847</v>
      </c>
      <c r="AE827" s="6">
        <v>0</v>
      </c>
      <c r="AF827" s="35">
        <v>2.8932148829785644</v>
      </c>
      <c r="AG827" s="6">
        <v>0</v>
      </c>
      <c r="AH827" s="9">
        <v>158.19630481161585</v>
      </c>
      <c r="AI827" s="6">
        <v>0</v>
      </c>
    </row>
    <row r="828" spans="1:35">
      <c r="A828" s="1" t="s">
        <v>85</v>
      </c>
      <c r="B828" s="1" t="s">
        <v>93</v>
      </c>
      <c r="C828" s="1" t="s">
        <v>94</v>
      </c>
      <c r="D828" s="10">
        <v>0.45</v>
      </c>
      <c r="E828" s="3">
        <f t="shared" si="106"/>
        <v>-159.97466666666668</v>
      </c>
      <c r="F828" s="3">
        <f t="shared" si="107"/>
        <v>7.184333333333333</v>
      </c>
      <c r="G828" s="1">
        <v>4160</v>
      </c>
      <c r="H828" s="11">
        <v>50.616914231744623</v>
      </c>
      <c r="I828" s="1">
        <v>0</v>
      </c>
      <c r="J828" s="14">
        <v>28.491900000000001</v>
      </c>
      <c r="K828" s="6">
        <v>0</v>
      </c>
      <c r="L828" s="20">
        <v>34.628900000000002</v>
      </c>
      <c r="M828" s="6">
        <v>0</v>
      </c>
      <c r="N828" s="7">
        <v>21.956387651630848</v>
      </c>
      <c r="O828" s="6">
        <v>0</v>
      </c>
      <c r="P828" s="29">
        <v>4.4747753743431709</v>
      </c>
      <c r="Q828" s="6">
        <v>0</v>
      </c>
      <c r="R828" s="48">
        <v>-0.26200989239802652</v>
      </c>
      <c r="S828" s="6">
        <v>0</v>
      </c>
      <c r="T828" s="5">
        <v>0.08</v>
      </c>
      <c r="U828" s="6">
        <v>0</v>
      </c>
      <c r="V828" s="9">
        <v>0.04</v>
      </c>
      <c r="W828" s="6">
        <v>0</v>
      </c>
      <c r="X828" s="26">
        <v>0.35543195978586956</v>
      </c>
      <c r="Y828" s="6">
        <v>0</v>
      </c>
      <c r="Z828" s="29">
        <v>0.21631149887784584</v>
      </c>
      <c r="AA828" s="6">
        <v>0</v>
      </c>
      <c r="AB828" s="52">
        <v>0.18966884414837695</v>
      </c>
      <c r="AC828" s="6">
        <v>0</v>
      </c>
      <c r="AD828" s="33">
        <v>0.68034995571159884</v>
      </c>
      <c r="AE828" s="6">
        <v>0</v>
      </c>
      <c r="AF828" s="35"/>
      <c r="AG828" s="6"/>
      <c r="AH828" s="9">
        <v>180.28873423227489</v>
      </c>
      <c r="AI828" s="6">
        <v>0</v>
      </c>
    </row>
    <row r="829" spans="1:35">
      <c r="A829" s="1" t="s">
        <v>85</v>
      </c>
      <c r="B829" s="1" t="s">
        <v>93</v>
      </c>
      <c r="C829" s="1" t="s">
        <v>94</v>
      </c>
      <c r="D829" s="10">
        <v>0.45</v>
      </c>
      <c r="E829" s="3">
        <f t="shared" si="106"/>
        <v>-159.97466666666668</v>
      </c>
      <c r="F829" s="3">
        <f t="shared" si="107"/>
        <v>7.184333333333333</v>
      </c>
      <c r="G829" s="1">
        <v>4160</v>
      </c>
      <c r="H829" s="11">
        <v>74.391326529786937</v>
      </c>
      <c r="I829" s="1">
        <v>0</v>
      </c>
      <c r="J829" s="14">
        <v>26.354099999999999</v>
      </c>
      <c r="K829" s="6">
        <v>0</v>
      </c>
      <c r="L829" s="20">
        <v>34.756900000000002</v>
      </c>
      <c r="M829" s="6">
        <v>0</v>
      </c>
      <c r="N829" s="7">
        <v>22.74115259096493</v>
      </c>
      <c r="O829" s="6">
        <v>0</v>
      </c>
      <c r="P829" s="29">
        <v>4.0027597388487219</v>
      </c>
      <c r="Q829" s="6">
        <v>0</v>
      </c>
      <c r="R829" s="48">
        <v>27.820479489895746</v>
      </c>
      <c r="S829" s="6">
        <v>0</v>
      </c>
      <c r="T829" s="5">
        <v>2.77</v>
      </c>
      <c r="U829" s="6">
        <v>0</v>
      </c>
      <c r="V829" s="9">
        <v>0.03</v>
      </c>
      <c r="W829" s="6">
        <v>0</v>
      </c>
      <c r="X829" s="26">
        <v>1.4567451595827103</v>
      </c>
      <c r="Y829" s="6">
        <v>0</v>
      </c>
      <c r="Z829" s="29">
        <v>0.36817431751202301</v>
      </c>
      <c r="AA829" s="6">
        <v>0</v>
      </c>
      <c r="AB829" s="52">
        <v>0.25405750815970229</v>
      </c>
      <c r="AC829" s="6">
        <v>0</v>
      </c>
      <c r="AD829" s="33">
        <v>0.37276444017554855</v>
      </c>
      <c r="AE829" s="6">
        <v>0</v>
      </c>
      <c r="AF829" s="35">
        <v>5.8999933449059219</v>
      </c>
      <c r="AG829" s="6">
        <v>0</v>
      </c>
      <c r="AH829" s="9">
        <v>103.29826053403301</v>
      </c>
      <c r="AI829" s="6">
        <v>0</v>
      </c>
    </row>
    <row r="830" spans="1:35">
      <c r="A830" s="1" t="s">
        <v>85</v>
      </c>
      <c r="B830" s="1" t="s">
        <v>93</v>
      </c>
      <c r="C830" s="1" t="s">
        <v>94</v>
      </c>
      <c r="D830" s="10">
        <v>0.45</v>
      </c>
      <c r="E830" s="3">
        <f t="shared" si="106"/>
        <v>-159.97466666666668</v>
      </c>
      <c r="F830" s="3">
        <f t="shared" si="107"/>
        <v>7.184333333333333</v>
      </c>
      <c r="G830" s="1">
        <v>4160</v>
      </c>
      <c r="H830" s="11">
        <v>99.681733168559575</v>
      </c>
      <c r="I830" s="1">
        <v>0</v>
      </c>
      <c r="J830" s="14"/>
      <c r="K830" s="6"/>
      <c r="L830" s="17"/>
      <c r="M830" s="6"/>
      <c r="N830" s="7"/>
      <c r="O830" s="6"/>
      <c r="P830" s="29">
        <v>3.3488011832799973</v>
      </c>
      <c r="Q830" s="6">
        <v>0</v>
      </c>
      <c r="R830" s="48"/>
      <c r="S830" s="6">
        <v>0</v>
      </c>
      <c r="T830" s="5">
        <v>8.16</v>
      </c>
      <c r="U830" s="6">
        <v>0</v>
      </c>
      <c r="V830" s="9">
        <v>0.14000000000000001</v>
      </c>
      <c r="W830" s="6">
        <v>0</v>
      </c>
      <c r="X830" s="26">
        <v>5.2262351863422705</v>
      </c>
      <c r="Y830" s="6">
        <v>0</v>
      </c>
      <c r="Z830" s="29">
        <v>0.7368723092624454</v>
      </c>
      <c r="AA830" s="6">
        <v>0</v>
      </c>
      <c r="AB830" s="52">
        <v>0.22875461463448499</v>
      </c>
      <c r="AC830" s="6">
        <v>0</v>
      </c>
      <c r="AD830" s="33">
        <v>0.18608366384952982</v>
      </c>
      <c r="AE830" s="6">
        <v>0</v>
      </c>
      <c r="AF830" s="35">
        <v>4.5875906277861223</v>
      </c>
      <c r="AG830" s="6">
        <v>0</v>
      </c>
      <c r="AH830" s="9">
        <v>71.056609970674486</v>
      </c>
      <c r="AI830" s="6">
        <v>0</v>
      </c>
    </row>
    <row r="831" spans="1:35">
      <c r="A831" s="1" t="s">
        <v>85</v>
      </c>
      <c r="B831" s="1" t="s">
        <v>93</v>
      </c>
      <c r="C831" s="1" t="s">
        <v>94</v>
      </c>
      <c r="D831" s="10">
        <v>0.45</v>
      </c>
      <c r="E831" s="3">
        <f t="shared" si="106"/>
        <v>-159.97466666666668</v>
      </c>
      <c r="F831" s="3">
        <f t="shared" si="107"/>
        <v>7.184333333333333</v>
      </c>
      <c r="G831" s="1">
        <v>4160</v>
      </c>
      <c r="H831" s="11">
        <v>149.52879938257368</v>
      </c>
      <c r="I831" s="1">
        <v>0</v>
      </c>
      <c r="J831" s="14">
        <v>12.248200000000001</v>
      </c>
      <c r="K831" s="6">
        <v>0</v>
      </c>
      <c r="L831" s="20">
        <v>34.6053</v>
      </c>
      <c r="M831" s="6">
        <v>0</v>
      </c>
      <c r="N831" s="7">
        <v>26.235482844785793</v>
      </c>
      <c r="O831" s="6">
        <v>0</v>
      </c>
      <c r="P831" s="29">
        <v>0.80786048555963808</v>
      </c>
      <c r="Q831" s="6">
        <v>0</v>
      </c>
      <c r="R831" s="48">
        <v>233.34458572276012</v>
      </c>
      <c r="S831" s="6">
        <v>0</v>
      </c>
      <c r="T831" s="5">
        <v>30.4</v>
      </c>
      <c r="U831" s="6">
        <v>0</v>
      </c>
      <c r="V831" s="9">
        <v>0</v>
      </c>
      <c r="W831" s="6">
        <v>0</v>
      </c>
      <c r="X831" s="26">
        <v>25.808725135562547</v>
      </c>
      <c r="Y831" s="6">
        <v>0</v>
      </c>
      <c r="Z831" s="29">
        <v>2.25307139719341</v>
      </c>
      <c r="AA831" s="6">
        <v>0</v>
      </c>
      <c r="AB831" s="52">
        <v>1.0011442966617145E-2</v>
      </c>
      <c r="AC831" s="6">
        <v>0</v>
      </c>
      <c r="AD831" s="33">
        <v>2.2264099711598751E-2</v>
      </c>
      <c r="AE831" s="6">
        <v>0</v>
      </c>
      <c r="AF831" s="35">
        <v>3.213088200324266</v>
      </c>
      <c r="AG831" s="6">
        <v>0</v>
      </c>
      <c r="AH831" s="9">
        <v>37.21217873128569</v>
      </c>
      <c r="AI831" s="6">
        <v>0</v>
      </c>
    </row>
    <row r="832" spans="1:35">
      <c r="A832" s="1" t="s">
        <v>85</v>
      </c>
      <c r="B832" s="1" t="s">
        <v>93</v>
      </c>
      <c r="C832" s="1" t="s">
        <v>94</v>
      </c>
      <c r="D832" s="10">
        <v>0.45</v>
      </c>
      <c r="E832" s="3">
        <f t="shared" si="106"/>
        <v>-159.97466666666668</v>
      </c>
      <c r="F832" s="3">
        <f t="shared" si="107"/>
        <v>7.184333333333333</v>
      </c>
      <c r="G832" s="1">
        <v>4160</v>
      </c>
      <c r="H832" s="11">
        <v>199.21873499605513</v>
      </c>
      <c r="I832" s="1">
        <v>0</v>
      </c>
      <c r="J832" s="14">
        <v>10.688800000000001</v>
      </c>
      <c r="K832" s="6">
        <v>0</v>
      </c>
      <c r="L832" s="20">
        <v>34.681899999999999</v>
      </c>
      <c r="M832" s="6">
        <v>0</v>
      </c>
      <c r="N832" s="7">
        <v>26.584035086861604</v>
      </c>
      <c r="O832" s="6">
        <v>0</v>
      </c>
      <c r="P832" s="29">
        <v>0.57034182766386143</v>
      </c>
      <c r="Q832" s="6">
        <v>0</v>
      </c>
      <c r="R832" s="48">
        <v>252.96310817712617</v>
      </c>
      <c r="S832" s="6">
        <v>0</v>
      </c>
      <c r="T832" s="5">
        <v>34.4</v>
      </c>
      <c r="U832" s="6">
        <v>0</v>
      </c>
      <c r="V832" s="9">
        <v>0</v>
      </c>
      <c r="W832" s="6">
        <v>0</v>
      </c>
      <c r="X832" s="26">
        <v>31.767248038080549</v>
      </c>
      <c r="Y832" s="6">
        <v>0</v>
      </c>
      <c r="Z832" s="29">
        <v>2.464981297766017</v>
      </c>
      <c r="AA832" s="6">
        <v>0</v>
      </c>
      <c r="AB832" s="52"/>
      <c r="AC832" s="6"/>
      <c r="AD832" s="33">
        <v>4.8078091636363637E-3</v>
      </c>
      <c r="AE832" s="6">
        <v>0</v>
      </c>
      <c r="AF832" s="35">
        <v>1.3919901077759111</v>
      </c>
      <c r="AG832" s="6">
        <v>0</v>
      </c>
      <c r="AH832" s="9">
        <v>35.022665843494366</v>
      </c>
      <c r="AI832" s="6">
        <v>0</v>
      </c>
    </row>
    <row r="833" spans="1:35">
      <c r="A833" s="1" t="s">
        <v>85</v>
      </c>
      <c r="B833" s="1" t="s">
        <v>93</v>
      </c>
      <c r="C833" s="1" t="s">
        <v>94</v>
      </c>
      <c r="D833" s="10">
        <v>0.45</v>
      </c>
      <c r="E833" s="3">
        <f t="shared" si="106"/>
        <v>-159.97466666666668</v>
      </c>
      <c r="F833" s="3">
        <f t="shared" si="107"/>
        <v>7.184333333333333</v>
      </c>
      <c r="G833" s="1">
        <v>4160</v>
      </c>
      <c r="H833" s="11">
        <v>249.55716348157839</v>
      </c>
      <c r="I833" s="1">
        <v>0</v>
      </c>
      <c r="J833" s="14">
        <v>10.1027</v>
      </c>
      <c r="K833" s="6">
        <v>0</v>
      </c>
      <c r="L833" s="20">
        <v>34.679600000000001</v>
      </c>
      <c r="M833" s="6">
        <v>0</v>
      </c>
      <c r="N833" s="7">
        <v>26.684593398268362</v>
      </c>
      <c r="O833" s="6">
        <v>0</v>
      </c>
      <c r="P833" s="29">
        <v>1.10979581999921</v>
      </c>
      <c r="Q833" s="6">
        <v>0</v>
      </c>
      <c r="R833" s="48">
        <v>232.46985515776558</v>
      </c>
      <c r="S833" s="6">
        <v>0</v>
      </c>
      <c r="T833" s="5">
        <v>33.299999999999997</v>
      </c>
      <c r="U833" s="6">
        <v>0</v>
      </c>
      <c r="V833" s="9">
        <v>0</v>
      </c>
      <c r="W833" s="6">
        <v>0</v>
      </c>
      <c r="X833" s="26">
        <v>32.091945999588269</v>
      </c>
      <c r="Y833" s="6">
        <v>0</v>
      </c>
      <c r="Z833" s="29">
        <v>2.3166996202554424</v>
      </c>
      <c r="AA833" s="6">
        <v>0</v>
      </c>
      <c r="AB833" s="52"/>
      <c r="AC833" s="6"/>
      <c r="AD833" s="33">
        <v>4.2427171593582879E-3</v>
      </c>
      <c r="AE833" s="6">
        <v>0</v>
      </c>
      <c r="AF833" s="35">
        <v>1.4238961845640696</v>
      </c>
      <c r="AG833" s="6">
        <v>0</v>
      </c>
      <c r="AH833" s="9">
        <v>30.987093069918199</v>
      </c>
      <c r="AI833" s="6">
        <v>0</v>
      </c>
    </row>
    <row r="834" spans="1:35">
      <c r="A834" s="1" t="s">
        <v>85</v>
      </c>
      <c r="B834" s="1" t="s">
        <v>93</v>
      </c>
      <c r="C834" s="1" t="s">
        <v>94</v>
      </c>
      <c r="D834" s="10">
        <v>0.45</v>
      </c>
      <c r="E834" s="3">
        <f t="shared" si="106"/>
        <v>-159.97466666666668</v>
      </c>
      <c r="F834" s="3">
        <f t="shared" si="107"/>
        <v>7.184333333333333</v>
      </c>
      <c r="G834" s="1">
        <v>4160</v>
      </c>
      <c r="H834" s="11">
        <v>298.80094620209434</v>
      </c>
      <c r="I834" s="1">
        <v>0</v>
      </c>
      <c r="J834" s="14">
        <v>9.5629500000000007</v>
      </c>
      <c r="K834" s="6">
        <v>0</v>
      </c>
      <c r="L834" s="20">
        <v>34.661099999999998</v>
      </c>
      <c r="M834" s="6">
        <v>0</v>
      </c>
      <c r="N834" s="7">
        <v>26.761275919407353</v>
      </c>
      <c r="O834" s="6">
        <v>0</v>
      </c>
      <c r="P834" s="29">
        <v>1.3840202184820829</v>
      </c>
      <c r="Q834" s="6">
        <v>0</v>
      </c>
      <c r="R834" s="48">
        <v>223.63861754443045</v>
      </c>
      <c r="S834" s="6">
        <v>0</v>
      </c>
      <c r="T834" s="5">
        <v>33.200000000000003</v>
      </c>
      <c r="U834" s="6">
        <v>0</v>
      </c>
      <c r="V834" s="9">
        <v>0</v>
      </c>
      <c r="W834" s="6">
        <v>0</v>
      </c>
      <c r="X834" s="26">
        <v>33.434134703432719</v>
      </c>
      <c r="Y834" s="6">
        <v>0</v>
      </c>
      <c r="Z834" s="29">
        <v>2.2972330179459197</v>
      </c>
      <c r="AA834" s="6">
        <v>0</v>
      </c>
      <c r="AB834" s="52"/>
      <c r="AC834" s="6"/>
      <c r="AD834" s="33">
        <v>4.0392627336898407E-3</v>
      </c>
      <c r="AE834" s="6">
        <v>0</v>
      </c>
      <c r="AF834" s="35">
        <v>1.2081370517928287</v>
      </c>
      <c r="AG834" s="6">
        <v>0</v>
      </c>
      <c r="AH834" s="9">
        <v>23.039924516129027</v>
      </c>
      <c r="AI834" s="6">
        <v>0</v>
      </c>
    </row>
    <row r="835" spans="1:35">
      <c r="A835" s="1" t="s">
        <v>85</v>
      </c>
      <c r="B835" s="1" t="s">
        <v>93</v>
      </c>
      <c r="C835" s="1" t="s">
        <v>94</v>
      </c>
      <c r="D835" s="10">
        <v>0.45</v>
      </c>
      <c r="E835" s="3">
        <f t="shared" si="106"/>
        <v>-159.97466666666668</v>
      </c>
      <c r="F835" s="3">
        <f t="shared" si="107"/>
        <v>7.184333333333333</v>
      </c>
      <c r="G835" s="1">
        <v>4160</v>
      </c>
      <c r="H835" s="11">
        <v>397.41006463364022</v>
      </c>
      <c r="I835" s="1">
        <v>0</v>
      </c>
      <c r="J835" s="14">
        <v>8.6551200000000001</v>
      </c>
      <c r="K835" s="6">
        <v>0</v>
      </c>
      <c r="L835" s="20">
        <v>34.632300000000001</v>
      </c>
      <c r="M835" s="6">
        <v>0</v>
      </c>
      <c r="N835" s="7">
        <v>26.885132934451804</v>
      </c>
      <c r="O835" s="6">
        <v>0</v>
      </c>
      <c r="P835" s="29">
        <v>1.1801319979455571</v>
      </c>
      <c r="Q835" s="6">
        <v>0</v>
      </c>
      <c r="R835" s="48">
        <v>238.64496772520855</v>
      </c>
      <c r="S835" s="6">
        <v>0</v>
      </c>
      <c r="T835" s="5">
        <v>35.799999999999997</v>
      </c>
      <c r="U835" s="6">
        <v>0</v>
      </c>
      <c r="V835" s="9">
        <v>0</v>
      </c>
      <c r="W835" s="6">
        <v>0</v>
      </c>
      <c r="X835" s="26">
        <v>38.787350805180751</v>
      </c>
      <c r="Y835" s="6">
        <v>0</v>
      </c>
      <c r="Z835" s="29">
        <v>2.4556580390788985</v>
      </c>
      <c r="AA835" s="6">
        <v>0</v>
      </c>
      <c r="AB835" s="52"/>
      <c r="AC835" s="6"/>
      <c r="AD835" s="33">
        <v>1.9190758810695187E-3</v>
      </c>
      <c r="AE835" s="6">
        <v>0</v>
      </c>
      <c r="AF835" s="35">
        <v>0.99064262732852393</v>
      </c>
      <c r="AG835" s="6">
        <v>0</v>
      </c>
      <c r="AH835" s="9">
        <v>22.333985491588209</v>
      </c>
      <c r="AI835" s="6">
        <v>0</v>
      </c>
    </row>
    <row r="836" spans="1:35">
      <c r="A836" s="1" t="s">
        <v>85</v>
      </c>
      <c r="B836" s="1" t="s">
        <v>93</v>
      </c>
      <c r="C836" s="1" t="s">
        <v>94</v>
      </c>
      <c r="D836" s="10">
        <v>0.45</v>
      </c>
      <c r="E836" s="3">
        <f t="shared" si="106"/>
        <v>-159.97466666666668</v>
      </c>
      <c r="F836" s="3">
        <f t="shared" si="107"/>
        <v>7.184333333333333</v>
      </c>
      <c r="G836" s="1">
        <v>4160</v>
      </c>
      <c r="H836" s="11">
        <v>497.37981935035697</v>
      </c>
      <c r="I836" s="1">
        <v>0</v>
      </c>
      <c r="J836" s="14">
        <v>7.9585800000000004</v>
      </c>
      <c r="K836" s="6">
        <v>0</v>
      </c>
      <c r="L836" s="20">
        <v>34.602200000000003</v>
      </c>
      <c r="M836" s="6">
        <v>0</v>
      </c>
      <c r="N836" s="7">
        <v>26.967879339381398</v>
      </c>
      <c r="O836" s="6">
        <v>0</v>
      </c>
      <c r="P836" s="29">
        <v>0.70879706451740354</v>
      </c>
      <c r="Q836" s="6">
        <v>0</v>
      </c>
      <c r="R836" s="48">
        <v>264.38353732261243</v>
      </c>
      <c r="S836" s="6">
        <v>0</v>
      </c>
      <c r="T836" s="5">
        <v>38.799999999999997</v>
      </c>
      <c r="U836" s="6">
        <v>0</v>
      </c>
      <c r="V836" s="9">
        <v>0</v>
      </c>
      <c r="W836" s="6">
        <v>0</v>
      </c>
      <c r="X836" s="26">
        <v>47.852900706461348</v>
      </c>
      <c r="Y836" s="6">
        <v>0</v>
      </c>
      <c r="Z836" s="29">
        <v>2.8084664665114456</v>
      </c>
      <c r="AA836" s="6">
        <v>0</v>
      </c>
      <c r="AB836" s="52"/>
      <c r="AC836" s="6"/>
      <c r="AD836" s="33">
        <v>1.9414452158288773E-3</v>
      </c>
      <c r="AE836" s="6">
        <v>0</v>
      </c>
      <c r="AF836" s="35">
        <v>0.79712104209249968</v>
      </c>
      <c r="AG836" s="6">
        <v>0</v>
      </c>
      <c r="AH836" s="9">
        <v>20.845689149560119</v>
      </c>
      <c r="AI836" s="6">
        <v>0</v>
      </c>
    </row>
    <row r="837" spans="1:35">
      <c r="A837" s="1" t="s">
        <v>85</v>
      </c>
      <c r="B837" s="1" t="s">
        <v>93</v>
      </c>
      <c r="C837" s="1" t="s">
        <v>94</v>
      </c>
      <c r="D837" s="10">
        <v>0.45</v>
      </c>
      <c r="E837" s="3">
        <f t="shared" si="106"/>
        <v>-159.97466666666668</v>
      </c>
      <c r="F837" s="3">
        <f t="shared" si="107"/>
        <v>7.184333333333333</v>
      </c>
      <c r="G837" s="1">
        <v>4160</v>
      </c>
      <c r="H837" s="11">
        <v>596.67861695188901</v>
      </c>
      <c r="I837" s="1">
        <v>0</v>
      </c>
      <c r="J837" s="14">
        <v>7.0529599999999997</v>
      </c>
      <c r="K837" s="6">
        <v>0</v>
      </c>
      <c r="L837" s="20">
        <v>34.573599999999999</v>
      </c>
      <c r="M837" s="6">
        <v>0</v>
      </c>
      <c r="N837" s="7">
        <v>27.075767075164549</v>
      </c>
      <c r="O837" s="6">
        <v>0</v>
      </c>
      <c r="P837" s="29">
        <v>0.57111655999367861</v>
      </c>
      <c r="Q837" s="6">
        <v>0</v>
      </c>
      <c r="R837" s="48">
        <v>276.82296631194657</v>
      </c>
      <c r="S837" s="6">
        <v>0</v>
      </c>
      <c r="T837" s="5">
        <v>41</v>
      </c>
      <c r="U837" s="6">
        <v>0</v>
      </c>
      <c r="V837" s="9">
        <v>0</v>
      </c>
      <c r="W837" s="6">
        <v>0</v>
      </c>
      <c r="X837" s="26">
        <v>58.355981490133686</v>
      </c>
      <c r="Y837" s="6">
        <v>0</v>
      </c>
      <c r="Z837" s="29">
        <v>2.9754208177606216</v>
      </c>
      <c r="AA837" s="6">
        <v>0</v>
      </c>
      <c r="AB837" s="52"/>
      <c r="AC837" s="6"/>
      <c r="AD837" s="33">
        <v>1.4452720667379678E-3</v>
      </c>
      <c r="AE837" s="6">
        <v>0</v>
      </c>
      <c r="AF837" s="35">
        <v>0.64840222407074999</v>
      </c>
      <c r="AG837" s="6">
        <v>0</v>
      </c>
      <c r="AH837" s="9">
        <v>14.033871276431547</v>
      </c>
      <c r="AI837" s="6">
        <v>0</v>
      </c>
    </row>
    <row r="838" spans="1:35">
      <c r="A838" s="1" t="s">
        <v>85</v>
      </c>
      <c r="B838" s="1" t="s">
        <v>93</v>
      </c>
      <c r="C838" s="1" t="s">
        <v>94</v>
      </c>
      <c r="D838" s="10">
        <v>0.45</v>
      </c>
      <c r="E838" s="3">
        <f t="shared" si="106"/>
        <v>-159.97466666666668</v>
      </c>
      <c r="F838" s="3">
        <f t="shared" si="107"/>
        <v>7.184333333333333</v>
      </c>
      <c r="G838" s="1">
        <v>4160</v>
      </c>
      <c r="H838" s="11">
        <v>793.93018850982082</v>
      </c>
      <c r="I838" s="1">
        <v>0</v>
      </c>
      <c r="J838" s="14">
        <v>5.6063299999999998</v>
      </c>
      <c r="K838" s="6">
        <v>0</v>
      </c>
      <c r="L838" s="20">
        <v>34.550699999999999</v>
      </c>
      <c r="M838" s="6">
        <v>0</v>
      </c>
      <c r="N838" s="7">
        <v>27.246967427956861</v>
      </c>
      <c r="O838" s="6">
        <v>0</v>
      </c>
      <c r="P838" s="29">
        <v>0.85814637904468405</v>
      </c>
      <c r="Q838" s="6">
        <v>0</v>
      </c>
      <c r="R838" s="48">
        <v>274.52595381803911</v>
      </c>
      <c r="S838" s="6">
        <v>0</v>
      </c>
      <c r="T838" s="5">
        <v>42.7</v>
      </c>
      <c r="U838" s="6">
        <v>0</v>
      </c>
      <c r="V838" s="9">
        <v>0</v>
      </c>
      <c r="W838" s="6">
        <v>0</v>
      </c>
      <c r="X838" s="26">
        <v>76.843783089110715</v>
      </c>
      <c r="Y838" s="6">
        <v>0</v>
      </c>
      <c r="Z838" s="29">
        <v>3.0735727596281475</v>
      </c>
      <c r="AA838" s="6">
        <v>0</v>
      </c>
      <c r="AB838" s="52"/>
      <c r="AC838" s="6"/>
      <c r="AD838" s="33">
        <v>1.3489774066310159E-3</v>
      </c>
      <c r="AE838" s="6">
        <v>0</v>
      </c>
      <c r="AF838" s="35">
        <v>0.55344852640393849</v>
      </c>
      <c r="AG838" s="6">
        <v>0</v>
      </c>
      <c r="AH838" s="9">
        <v>12.059016514894273</v>
      </c>
      <c r="AI838" s="6">
        <v>0</v>
      </c>
    </row>
    <row r="839" spans="1:35">
      <c r="A839" s="1" t="s">
        <v>85</v>
      </c>
      <c r="B839" s="1" t="s">
        <v>93</v>
      </c>
      <c r="C839" s="1" t="s">
        <v>94</v>
      </c>
      <c r="D839" s="10">
        <v>0.27638888888888885</v>
      </c>
      <c r="E839" s="3">
        <f>-(159+59.65/60)</f>
        <v>-159.99416666666667</v>
      </c>
      <c r="F839" s="3">
        <f>7+9.83/60</f>
        <v>7.1638333333333337</v>
      </c>
      <c r="G839" s="1">
        <v>4158</v>
      </c>
      <c r="H839" s="11">
        <v>992.34245523969275</v>
      </c>
      <c r="I839" s="1">
        <v>0</v>
      </c>
      <c r="J839" s="14">
        <v>4.8828300000000002</v>
      </c>
      <c r="K839" s="6">
        <v>0</v>
      </c>
      <c r="L839" s="20">
        <v>34.552300000000002</v>
      </c>
      <c r="M839" s="6">
        <v>0</v>
      </c>
      <c r="N839" s="7">
        <v>27.333911358539126</v>
      </c>
      <c r="O839" s="6">
        <v>0</v>
      </c>
      <c r="P839" s="29">
        <v>1.1157362707913556</v>
      </c>
      <c r="Q839" s="6">
        <v>0</v>
      </c>
      <c r="R839" s="48">
        <v>268.50695467630993</v>
      </c>
      <c r="S839" s="6">
        <v>0</v>
      </c>
      <c r="T839" s="5">
        <v>42.8</v>
      </c>
      <c r="U839" s="6">
        <v>0</v>
      </c>
      <c r="V839" s="9">
        <v>0</v>
      </c>
      <c r="W839" s="6">
        <v>0</v>
      </c>
      <c r="X839" s="25">
        <v>91.7</v>
      </c>
      <c r="Y839" s="6">
        <v>0</v>
      </c>
      <c r="Z839" s="29">
        <v>3.0863074504745915</v>
      </c>
      <c r="AA839" s="6">
        <v>0</v>
      </c>
      <c r="AB839" s="30"/>
      <c r="AC839" s="6"/>
      <c r="AD839" s="33">
        <v>4.6438058106841606E-4</v>
      </c>
      <c r="AE839" s="6">
        <v>0</v>
      </c>
      <c r="AF839" s="35">
        <v>0.4700558383464446</v>
      </c>
      <c r="AG839" s="6">
        <v>0</v>
      </c>
      <c r="AH839" s="9">
        <v>9.0557108195709226</v>
      </c>
      <c r="AI839" s="6">
        <v>0</v>
      </c>
    </row>
    <row r="840" spans="1:35">
      <c r="A840" s="1" t="s">
        <v>85</v>
      </c>
      <c r="B840" s="1" t="s">
        <v>93</v>
      </c>
      <c r="C840" s="1" t="s">
        <v>94</v>
      </c>
      <c r="D840" s="10">
        <v>0.27638888888888885</v>
      </c>
      <c r="E840" s="3">
        <f t="shared" ref="E840:E845" si="108">-(159+59.65/60)</f>
        <v>-159.99416666666667</v>
      </c>
      <c r="F840" s="3">
        <f t="shared" ref="F840:F845" si="109">7+9.83/60</f>
        <v>7.1638333333333337</v>
      </c>
      <c r="G840" s="1">
        <v>4158</v>
      </c>
      <c r="H840" s="11">
        <v>1486.1769762548267</v>
      </c>
      <c r="I840" s="1">
        <v>0</v>
      </c>
      <c r="J840" s="14">
        <v>3.0334500000000002</v>
      </c>
      <c r="K840" s="6">
        <v>0</v>
      </c>
      <c r="L840" s="20">
        <v>34.6023</v>
      </c>
      <c r="M840" s="6">
        <v>0</v>
      </c>
      <c r="N840" s="7">
        <v>27.564614063231602</v>
      </c>
      <c r="O840" s="6">
        <v>0</v>
      </c>
      <c r="P840" s="29">
        <v>1.784216249851843</v>
      </c>
      <c r="Q840" s="6">
        <v>0</v>
      </c>
      <c r="R840" s="48">
        <v>253.37665708290274</v>
      </c>
      <c r="S840" s="6">
        <v>0</v>
      </c>
      <c r="T840" s="5">
        <v>41.6</v>
      </c>
      <c r="U840" s="6">
        <v>0</v>
      </c>
      <c r="V840" s="9">
        <v>0</v>
      </c>
      <c r="W840" s="6">
        <v>0</v>
      </c>
      <c r="X840" s="25">
        <v>138</v>
      </c>
      <c r="Y840" s="6">
        <v>0</v>
      </c>
      <c r="Z840" s="29">
        <v>2.9558975886064198</v>
      </c>
      <c r="AA840" s="6">
        <v>0</v>
      </c>
      <c r="AB840" s="30"/>
      <c r="AC840" s="6"/>
      <c r="AD840" s="33">
        <v>3.3841443149015929E-4</v>
      </c>
      <c r="AE840" s="6">
        <v>0</v>
      </c>
      <c r="AF840" s="35">
        <v>0.28566986857346655</v>
      </c>
      <c r="AG840" s="6">
        <v>0</v>
      </c>
      <c r="AH840" s="9">
        <v>6.0924746411483257</v>
      </c>
      <c r="AI840" s="6">
        <v>0</v>
      </c>
    </row>
    <row r="841" spans="1:35">
      <c r="A841" s="1" t="s">
        <v>85</v>
      </c>
      <c r="B841" s="1" t="s">
        <v>93</v>
      </c>
      <c r="C841" s="1" t="s">
        <v>94</v>
      </c>
      <c r="D841" s="10">
        <v>0.27638888888888885</v>
      </c>
      <c r="E841" s="3">
        <f t="shared" si="108"/>
        <v>-159.99416666666667</v>
      </c>
      <c r="F841" s="3">
        <f t="shared" si="109"/>
        <v>7.1638333333333337</v>
      </c>
      <c r="G841" s="1">
        <v>4158</v>
      </c>
      <c r="H841" s="11">
        <v>1978.9692027113422</v>
      </c>
      <c r="I841" s="1">
        <v>0</v>
      </c>
      <c r="J841" s="14">
        <v>2.1077900000000001</v>
      </c>
      <c r="K841" s="6">
        <v>0</v>
      </c>
      <c r="L841" s="20">
        <v>34.637</v>
      </c>
      <c r="M841" s="6">
        <v>0</v>
      </c>
      <c r="N841" s="7">
        <v>27.67228005551101</v>
      </c>
      <c r="O841" s="6">
        <v>0</v>
      </c>
      <c r="P841" s="29">
        <v>2.2144994271265461</v>
      </c>
      <c r="Q841" s="6">
        <v>0</v>
      </c>
      <c r="R841" s="48">
        <v>241.96965337294546</v>
      </c>
      <c r="S841" s="6">
        <v>0</v>
      </c>
      <c r="T841" s="5">
        <v>40.299999999999997</v>
      </c>
      <c r="U841" s="6">
        <v>0</v>
      </c>
      <c r="V841" s="9">
        <v>0</v>
      </c>
      <c r="W841" s="6">
        <v>0</v>
      </c>
      <c r="X841" s="25">
        <v>164</v>
      </c>
      <c r="Y841" s="6">
        <v>0</v>
      </c>
      <c r="Z841" s="29">
        <v>2.8161759697433286</v>
      </c>
      <c r="AA841" s="6">
        <v>0</v>
      </c>
      <c r="AB841" s="30"/>
      <c r="AC841" s="6"/>
      <c r="AD841" s="33">
        <v>4.8594277488284908E-4</v>
      </c>
      <c r="AE841" s="6">
        <v>0</v>
      </c>
      <c r="AF841" s="35">
        <v>0.20359443758344956</v>
      </c>
      <c r="AG841" s="6">
        <v>0</v>
      </c>
      <c r="AH841" s="9">
        <v>5.5295933323043682</v>
      </c>
      <c r="AI841" s="6">
        <v>0</v>
      </c>
    </row>
    <row r="842" spans="1:35">
      <c r="A842" s="1" t="s">
        <v>85</v>
      </c>
      <c r="B842" s="1" t="s">
        <v>93</v>
      </c>
      <c r="C842" s="1" t="s">
        <v>94</v>
      </c>
      <c r="D842" s="10">
        <v>0.27638888888888885</v>
      </c>
      <c r="E842" s="3">
        <f t="shared" si="108"/>
        <v>-159.99416666666667</v>
      </c>
      <c r="F842" s="3">
        <f t="shared" si="109"/>
        <v>7.1638333333333337</v>
      </c>
      <c r="G842" s="1">
        <v>4158</v>
      </c>
      <c r="H842" s="11">
        <v>2470.7556594133339</v>
      </c>
      <c r="I842" s="1">
        <v>0</v>
      </c>
      <c r="J842" s="14">
        <v>1.6832800000000001</v>
      </c>
      <c r="K842" s="6">
        <v>0</v>
      </c>
      <c r="L842" s="20">
        <v>34.663800000000002</v>
      </c>
      <c r="M842" s="6">
        <v>0</v>
      </c>
      <c r="N842" s="7">
        <v>27.726826897887122</v>
      </c>
      <c r="O842" s="6">
        <v>0</v>
      </c>
      <c r="P842" s="29">
        <v>2.5906886926632691</v>
      </c>
      <c r="Q842" s="6">
        <v>0</v>
      </c>
      <c r="R842" s="48">
        <v>228.83693703314515</v>
      </c>
      <c r="S842" s="6">
        <v>0</v>
      </c>
      <c r="T842" s="5">
        <v>39.299999999999997</v>
      </c>
      <c r="U842" s="6">
        <v>0</v>
      </c>
      <c r="V842" s="9">
        <v>0</v>
      </c>
      <c r="W842" s="6">
        <v>0</v>
      </c>
      <c r="X842" s="25">
        <v>176</v>
      </c>
      <c r="Y842" s="6">
        <v>0</v>
      </c>
      <c r="Z842" s="29">
        <v>2.6623169034805727</v>
      </c>
      <c r="AA842" s="6">
        <v>0</v>
      </c>
      <c r="AB842" s="30"/>
      <c r="AC842" s="6"/>
      <c r="AD842" s="33">
        <v>3.561962406747891E-4</v>
      </c>
      <c r="AE842" s="6">
        <v>0</v>
      </c>
      <c r="AF842" s="35">
        <v>0.1739889824538651</v>
      </c>
      <c r="AG842" s="6">
        <v>0</v>
      </c>
      <c r="AH842" s="9">
        <v>5.2557849668158676</v>
      </c>
      <c r="AI842" s="6">
        <v>0</v>
      </c>
    </row>
    <row r="843" spans="1:35">
      <c r="A843" s="1" t="s">
        <v>85</v>
      </c>
      <c r="B843" s="1" t="s">
        <v>93</v>
      </c>
      <c r="C843" s="1" t="s">
        <v>94</v>
      </c>
      <c r="D843" s="10">
        <v>0.27638888888888885</v>
      </c>
      <c r="E843" s="3">
        <f t="shared" si="108"/>
        <v>-159.99416666666667</v>
      </c>
      <c r="F843" s="3">
        <f t="shared" si="109"/>
        <v>7.1638333333333337</v>
      </c>
      <c r="G843" s="1">
        <v>4158</v>
      </c>
      <c r="H843" s="11">
        <v>2961.7263731409294</v>
      </c>
      <c r="I843" s="1">
        <v>0</v>
      </c>
      <c r="J843" s="14">
        <v>1.46902</v>
      </c>
      <c r="K843" s="6">
        <v>0</v>
      </c>
      <c r="L843" s="20">
        <v>34.676699999999997</v>
      </c>
      <c r="M843" s="6">
        <v>0</v>
      </c>
      <c r="N843" s="7">
        <v>27.75300146639097</v>
      </c>
      <c r="O843" s="6">
        <v>0</v>
      </c>
      <c r="P843" s="29">
        <v>2.8680371775117539</v>
      </c>
      <c r="Q843" s="6">
        <v>0</v>
      </c>
      <c r="R843" s="48">
        <v>218.33127784474138</v>
      </c>
      <c r="S843" s="6">
        <v>0</v>
      </c>
      <c r="T843" s="5">
        <v>38.5</v>
      </c>
      <c r="U843" s="6">
        <v>0</v>
      </c>
      <c r="V843" s="9">
        <v>0</v>
      </c>
      <c r="W843" s="6">
        <v>0</v>
      </c>
      <c r="X843" s="25">
        <v>177</v>
      </c>
      <c r="Y843" s="6">
        <v>0</v>
      </c>
      <c r="Z843" s="29">
        <v>2.6634948750300831</v>
      </c>
      <c r="AA843" s="6">
        <v>0</v>
      </c>
      <c r="AB843" s="30"/>
      <c r="AC843" s="6"/>
      <c r="AD843" s="33">
        <v>2.7330780731021556E-4</v>
      </c>
      <c r="AE843" s="6">
        <v>0</v>
      </c>
      <c r="AF843" s="35">
        <v>0.14890784815946853</v>
      </c>
      <c r="AG843" s="6">
        <v>0</v>
      </c>
      <c r="AH843" s="9">
        <v>4.8007097391572779</v>
      </c>
      <c r="AI843" s="6">
        <v>0</v>
      </c>
    </row>
    <row r="844" spans="1:35">
      <c r="A844" s="1" t="s">
        <v>85</v>
      </c>
      <c r="B844" s="1" t="s">
        <v>93</v>
      </c>
      <c r="C844" s="1" t="s">
        <v>94</v>
      </c>
      <c r="D844" s="10">
        <v>0.27638888888888885</v>
      </c>
      <c r="E844" s="3">
        <f t="shared" si="108"/>
        <v>-159.99416666666667</v>
      </c>
      <c r="F844" s="3">
        <f t="shared" si="109"/>
        <v>7.1638333333333337</v>
      </c>
      <c r="G844" s="1">
        <v>4158</v>
      </c>
      <c r="H844" s="11">
        <v>3452.1683654915369</v>
      </c>
      <c r="I844" s="1">
        <v>0</v>
      </c>
      <c r="J844" s="14">
        <v>1.2610699999999999</v>
      </c>
      <c r="K844" s="6">
        <v>0</v>
      </c>
      <c r="L844" s="20">
        <v>34.683</v>
      </c>
      <c r="M844" s="6">
        <v>0</v>
      </c>
      <c r="N844" s="7">
        <v>27.772854389420218</v>
      </c>
      <c r="O844" s="6">
        <v>0</v>
      </c>
      <c r="P844" s="29">
        <v>3.2933632709098806</v>
      </c>
      <c r="Q844" s="6">
        <v>0</v>
      </c>
      <c r="R844" s="48">
        <v>201.19618048386283</v>
      </c>
      <c r="S844" s="6">
        <v>0</v>
      </c>
      <c r="T844" s="5">
        <v>37.299999999999997</v>
      </c>
      <c r="U844" s="6">
        <v>0</v>
      </c>
      <c r="V844" s="9">
        <v>0</v>
      </c>
      <c r="W844" s="6">
        <v>0</v>
      </c>
      <c r="X844" s="25">
        <v>171</v>
      </c>
      <c r="Y844" s="6">
        <v>0</v>
      </c>
      <c r="Z844" s="29">
        <v>2.5560763440799765</v>
      </c>
      <c r="AA844" s="6">
        <v>0</v>
      </c>
      <c r="AB844" s="30"/>
      <c r="AC844" s="6"/>
      <c r="AD844" s="33">
        <v>1.4692161499531392E-4</v>
      </c>
      <c r="AE844" s="6">
        <v>0</v>
      </c>
      <c r="AF844" s="35">
        <v>0.1254967651800741</v>
      </c>
      <c r="AG844" s="6">
        <v>0</v>
      </c>
      <c r="AH844" s="9">
        <v>5.2844060503164059</v>
      </c>
      <c r="AI844" s="6">
        <v>0</v>
      </c>
    </row>
    <row r="845" spans="1:35">
      <c r="A845" s="1" t="s">
        <v>85</v>
      </c>
      <c r="B845" s="1" t="s">
        <v>93</v>
      </c>
      <c r="C845" s="1" t="s">
        <v>94</v>
      </c>
      <c r="D845" s="10">
        <v>0.27638888888888885</v>
      </c>
      <c r="E845" s="3">
        <f t="shared" si="108"/>
        <v>-159.99416666666667</v>
      </c>
      <c r="F845" s="3">
        <f t="shared" si="109"/>
        <v>7.1638333333333337</v>
      </c>
      <c r="G845" s="1">
        <v>4158</v>
      </c>
      <c r="H845" s="11">
        <v>3940.9183051853206</v>
      </c>
      <c r="I845" s="1">
        <v>0</v>
      </c>
      <c r="J845" s="14">
        <v>1.11778</v>
      </c>
      <c r="K845" s="6">
        <v>0</v>
      </c>
      <c r="L845" s="20">
        <v>34.691600000000001</v>
      </c>
      <c r="M845" s="6">
        <v>0</v>
      </c>
      <c r="N845" s="7">
        <v>27.789634898487293</v>
      </c>
      <c r="O845" s="6">
        <v>0</v>
      </c>
      <c r="P845" s="29">
        <v>3.6195009284500816</v>
      </c>
      <c r="Q845" s="6">
        <v>0</v>
      </c>
      <c r="R845" s="48">
        <v>187.91312011600894</v>
      </c>
      <c r="S845" s="6">
        <v>0</v>
      </c>
      <c r="T845" s="5">
        <v>36.4</v>
      </c>
      <c r="U845" s="6">
        <v>0</v>
      </c>
      <c r="V845" s="9">
        <v>0</v>
      </c>
      <c r="W845" s="6">
        <v>0</v>
      </c>
      <c r="X845" s="25">
        <v>163</v>
      </c>
      <c r="Y845" s="6">
        <v>0</v>
      </c>
      <c r="Z845" s="29">
        <v>2.4658446944160701</v>
      </c>
      <c r="AA845" s="6">
        <v>0</v>
      </c>
      <c r="AB845" s="30"/>
      <c r="AC845" s="6"/>
      <c r="AD845" s="33">
        <v>2.5417252708528589E-4</v>
      </c>
      <c r="AE845" s="6">
        <v>0</v>
      </c>
      <c r="AF845" s="35">
        <v>0.15898888518820906</v>
      </c>
      <c r="AG845" s="6">
        <v>0</v>
      </c>
      <c r="AH845" s="9">
        <v>5.7585620003086886</v>
      </c>
      <c r="AI845" s="6">
        <v>0</v>
      </c>
    </row>
    <row r="846" spans="1:35">
      <c r="A846" s="1" t="s">
        <v>85</v>
      </c>
      <c r="B846" s="1" t="s">
        <v>95</v>
      </c>
      <c r="C846" s="1" t="s">
        <v>94</v>
      </c>
      <c r="D846" s="10">
        <v>0.95416666666666661</v>
      </c>
      <c r="E846" s="3">
        <f>-(160+0.39/60)</f>
        <v>-160.00649999999999</v>
      </c>
      <c r="F846" s="3">
        <f>10+3.89/60</f>
        <v>10.064833333333333</v>
      </c>
      <c r="G846" s="1">
        <v>5165</v>
      </c>
      <c r="H846" s="11">
        <v>0</v>
      </c>
      <c r="I846" s="1">
        <v>0</v>
      </c>
      <c r="J846" s="19">
        <v>27.9</v>
      </c>
      <c r="K846" s="6">
        <v>0</v>
      </c>
      <c r="L846" s="20">
        <v>34.446599999999997</v>
      </c>
      <c r="M846" s="6">
        <v>0</v>
      </c>
      <c r="N846" s="7">
        <v>22.013300950646567</v>
      </c>
      <c r="O846" s="6">
        <v>0</v>
      </c>
      <c r="P846" s="29">
        <v>4.5893944530046227</v>
      </c>
      <c r="Q846" s="6">
        <v>0</v>
      </c>
      <c r="R846" s="48">
        <v>-3.2389939481753345</v>
      </c>
      <c r="S846" s="6">
        <v>0</v>
      </c>
      <c r="T846" s="5">
        <v>0.13</v>
      </c>
      <c r="U846" s="6">
        <v>0</v>
      </c>
      <c r="V846" s="9">
        <v>0</v>
      </c>
      <c r="W846" s="6">
        <v>0</v>
      </c>
      <c r="X846" s="25">
        <v>0.6</v>
      </c>
      <c r="Y846" s="6">
        <v>0</v>
      </c>
      <c r="Z846" s="29">
        <v>0.14457623086038573</v>
      </c>
      <c r="AA846" s="6">
        <v>0</v>
      </c>
      <c r="AB846" s="52">
        <v>4.6560066947486607E-2</v>
      </c>
      <c r="AC846" s="6">
        <v>0</v>
      </c>
      <c r="AD846" s="33">
        <v>1.1050064472935064</v>
      </c>
      <c r="AE846" s="6">
        <v>0</v>
      </c>
      <c r="AF846" s="35">
        <v>4.4067855347761453</v>
      </c>
      <c r="AG846" s="6">
        <v>0</v>
      </c>
      <c r="AH846" s="9">
        <v>68.432410862842048</v>
      </c>
      <c r="AI846" s="6">
        <v>0</v>
      </c>
    </row>
    <row r="847" spans="1:35">
      <c r="A847" s="1" t="s">
        <v>85</v>
      </c>
      <c r="B847" s="1" t="s">
        <v>95</v>
      </c>
      <c r="C847" s="1" t="s">
        <v>94</v>
      </c>
      <c r="D847" s="10">
        <v>0.95416666666666661</v>
      </c>
      <c r="E847" s="3">
        <f t="shared" ref="E847:E862" si="110">-(160+0.39/60)</f>
        <v>-160.00649999999999</v>
      </c>
      <c r="F847" s="3">
        <f t="shared" ref="F847:F862" si="111">10+3.89/60</f>
        <v>10.064833333333333</v>
      </c>
      <c r="G847" s="1">
        <v>5165</v>
      </c>
      <c r="H847" s="11">
        <v>4.4854465440169307</v>
      </c>
      <c r="I847" s="1">
        <v>0</v>
      </c>
      <c r="J847" s="14">
        <v>27.707899999999999</v>
      </c>
      <c r="K847" s="6">
        <v>0</v>
      </c>
      <c r="L847" s="20">
        <v>34.428800000000003</v>
      </c>
      <c r="M847" s="6">
        <v>0</v>
      </c>
      <c r="N847" s="7">
        <v>22.062270170455463</v>
      </c>
      <c r="O847" s="6">
        <v>0</v>
      </c>
      <c r="P847" s="29">
        <v>4.5414004978072775</v>
      </c>
      <c r="Q847" s="6">
        <v>0</v>
      </c>
      <c r="R847" s="48">
        <v>-0.43974321141936912</v>
      </c>
      <c r="S847" s="6">
        <v>0</v>
      </c>
      <c r="T847" s="5">
        <v>0</v>
      </c>
      <c r="U847" s="6">
        <v>0</v>
      </c>
      <c r="V847" s="9">
        <v>0</v>
      </c>
      <c r="W847" s="6">
        <v>0</v>
      </c>
      <c r="X847" s="25">
        <v>0.6</v>
      </c>
      <c r="Y847" s="6">
        <v>0</v>
      </c>
      <c r="Z847" s="29">
        <v>0.1394499710816281</v>
      </c>
      <c r="AA847" s="6">
        <v>0</v>
      </c>
      <c r="AB847" s="52">
        <v>4.4297206550922452E-2</v>
      </c>
      <c r="AC847" s="6">
        <v>0</v>
      </c>
      <c r="AD847" s="33">
        <v>0.29000518616103899</v>
      </c>
      <c r="AE847" s="6">
        <v>0</v>
      </c>
      <c r="AF847" s="35">
        <v>4.4728299994780931</v>
      </c>
      <c r="AG847" s="6">
        <v>0</v>
      </c>
      <c r="AH847" s="9">
        <v>46.58032919412301</v>
      </c>
      <c r="AI847" s="6">
        <v>0</v>
      </c>
    </row>
    <row r="848" spans="1:35">
      <c r="A848" s="1" t="s">
        <v>85</v>
      </c>
      <c r="B848" s="1" t="s">
        <v>95</v>
      </c>
      <c r="C848" s="1" t="s">
        <v>94</v>
      </c>
      <c r="D848" s="10">
        <v>0.95416666666666661</v>
      </c>
      <c r="E848" s="3">
        <f t="shared" si="110"/>
        <v>-160.00649999999999</v>
      </c>
      <c r="F848" s="3">
        <f t="shared" si="111"/>
        <v>10.064833333333333</v>
      </c>
      <c r="G848" s="1">
        <v>5165</v>
      </c>
      <c r="H848" s="11">
        <v>10.143074403857842</v>
      </c>
      <c r="I848" s="1">
        <v>0</v>
      </c>
      <c r="J848" s="14">
        <v>27.688600000000001</v>
      </c>
      <c r="K848" s="6">
        <v>0</v>
      </c>
      <c r="L848" s="20">
        <v>34.438400000000001</v>
      </c>
      <c r="M848" s="6">
        <v>0</v>
      </c>
      <c r="N848" s="7">
        <v>22.075740111775303</v>
      </c>
      <c r="O848" s="6">
        <v>0</v>
      </c>
      <c r="P848" s="29">
        <v>4.536303938998854</v>
      </c>
      <c r="Q848" s="6">
        <v>0</v>
      </c>
      <c r="R848" s="48">
        <v>-0.15889616566420273</v>
      </c>
      <c r="S848" s="6">
        <v>0</v>
      </c>
      <c r="T848" s="5">
        <v>0</v>
      </c>
      <c r="U848" s="6">
        <v>0</v>
      </c>
      <c r="V848" s="9">
        <v>0</v>
      </c>
      <c r="W848" s="6">
        <v>0</v>
      </c>
      <c r="X848" s="25">
        <v>0.6</v>
      </c>
      <c r="Y848" s="6">
        <v>0</v>
      </c>
      <c r="Z848" s="29">
        <v>0.1369149355352518</v>
      </c>
      <c r="AA848" s="6">
        <v>0</v>
      </c>
      <c r="AB848" s="52">
        <v>4.9782928724411306E-2</v>
      </c>
      <c r="AC848" s="6">
        <v>0</v>
      </c>
      <c r="AD848" s="33">
        <v>0.36626076467532459</v>
      </c>
      <c r="AE848" s="6">
        <v>0</v>
      </c>
      <c r="AF848" s="35">
        <v>4.6163483082103474</v>
      </c>
      <c r="AG848" s="6">
        <v>0</v>
      </c>
      <c r="AH848" s="9">
        <v>47.253371372707534</v>
      </c>
      <c r="AI848" s="6">
        <v>0</v>
      </c>
    </row>
    <row r="849" spans="1:35">
      <c r="A849" s="1" t="s">
        <v>85</v>
      </c>
      <c r="B849" s="1" t="s">
        <v>95</v>
      </c>
      <c r="C849" s="1" t="s">
        <v>94</v>
      </c>
      <c r="D849" s="10">
        <v>0.95416666666666661</v>
      </c>
      <c r="E849" s="3">
        <f t="shared" si="110"/>
        <v>-160.00649999999999</v>
      </c>
      <c r="F849" s="3">
        <f t="shared" si="111"/>
        <v>10.064833333333333</v>
      </c>
      <c r="G849" s="1">
        <v>5165</v>
      </c>
      <c r="H849" s="11">
        <v>20.257807947894737</v>
      </c>
      <c r="I849" s="1">
        <v>0</v>
      </c>
      <c r="J849" s="14">
        <v>27.6693</v>
      </c>
      <c r="K849" s="6">
        <v>0</v>
      </c>
      <c r="L849" s="20">
        <v>34.440600000000003</v>
      </c>
      <c r="M849" s="6">
        <v>0</v>
      </c>
      <c r="N849" s="7">
        <v>22.083641592429899</v>
      </c>
      <c r="O849" s="6">
        <v>0</v>
      </c>
      <c r="P849" s="29">
        <v>4.5398774445893082</v>
      </c>
      <c r="Q849" s="6">
        <v>0</v>
      </c>
      <c r="R849" s="48">
        <v>-0.25670980150928813</v>
      </c>
      <c r="S849" s="6">
        <v>0</v>
      </c>
      <c r="T849" s="5">
        <v>0</v>
      </c>
      <c r="U849" s="6">
        <v>0</v>
      </c>
      <c r="V849" s="9">
        <v>0</v>
      </c>
      <c r="W849" s="6">
        <v>0</v>
      </c>
      <c r="X849" s="25">
        <v>0.6</v>
      </c>
      <c r="Y849" s="6">
        <v>0</v>
      </c>
      <c r="Z849" s="29">
        <v>0.13379918775178076</v>
      </c>
      <c r="AA849" s="6">
        <v>0</v>
      </c>
      <c r="AB849" s="52">
        <v>4.6697210001823829E-2</v>
      </c>
      <c r="AC849" s="6">
        <v>0</v>
      </c>
      <c r="AD849" s="33">
        <v>0.36269856224415581</v>
      </c>
      <c r="AE849" s="6">
        <v>0</v>
      </c>
      <c r="AF849" s="35">
        <v>4.1877276661954781</v>
      </c>
      <c r="AG849" s="6">
        <v>0</v>
      </c>
      <c r="AH849" s="9">
        <v>43.321642962559096</v>
      </c>
      <c r="AI849" s="6">
        <v>0</v>
      </c>
    </row>
    <row r="850" spans="1:35">
      <c r="A850" s="1" t="s">
        <v>85</v>
      </c>
      <c r="B850" s="1" t="s">
        <v>95</v>
      </c>
      <c r="C850" s="1" t="s">
        <v>94</v>
      </c>
      <c r="D850" s="10">
        <v>0.95416666666666661</v>
      </c>
      <c r="E850" s="3">
        <f t="shared" si="110"/>
        <v>-160.00649999999999</v>
      </c>
      <c r="F850" s="3">
        <f t="shared" si="111"/>
        <v>10.064833333333333</v>
      </c>
      <c r="G850" s="1">
        <v>5165</v>
      </c>
      <c r="H850" s="11">
        <v>29.85406420871141</v>
      </c>
      <c r="I850" s="1">
        <v>0</v>
      </c>
      <c r="J850" s="14">
        <v>27.571000000000002</v>
      </c>
      <c r="K850" s="6">
        <v>0</v>
      </c>
      <c r="L850" s="20">
        <v>34.483499999999999</v>
      </c>
      <c r="M850" s="6">
        <v>0</v>
      </c>
      <c r="N850" s="7">
        <v>22.147688577593385</v>
      </c>
      <c r="O850" s="6">
        <v>0</v>
      </c>
      <c r="P850" s="29">
        <v>4.5784070167121014</v>
      </c>
      <c r="Q850" s="6">
        <v>0</v>
      </c>
      <c r="R850" s="48">
        <v>-1.6977881150486667</v>
      </c>
      <c r="S850" s="6">
        <v>0</v>
      </c>
      <c r="T850" s="5">
        <v>0</v>
      </c>
      <c r="U850" s="6">
        <v>0</v>
      </c>
      <c r="V850" s="9">
        <v>0</v>
      </c>
      <c r="W850" s="6">
        <v>0</v>
      </c>
      <c r="X850" s="25">
        <v>0.5</v>
      </c>
      <c r="Y850" s="6">
        <v>0</v>
      </c>
      <c r="Z850" s="29">
        <v>0.134792625138828</v>
      </c>
      <c r="AA850" s="6">
        <v>0</v>
      </c>
      <c r="AB850" s="52">
        <v>5.7531511294464314E-2</v>
      </c>
      <c r="AC850" s="6">
        <v>0</v>
      </c>
      <c r="AD850" s="33">
        <v>0.40375507948051947</v>
      </c>
      <c r="AE850" s="6">
        <v>0</v>
      </c>
      <c r="AF850" s="35">
        <v>4.6742574799901213</v>
      </c>
      <c r="AG850" s="6">
        <v>0</v>
      </c>
      <c r="AH850" s="9">
        <v>53.131595867683146</v>
      </c>
      <c r="AI850" s="6">
        <v>0</v>
      </c>
    </row>
    <row r="851" spans="1:35">
      <c r="A851" s="1" t="s">
        <v>85</v>
      </c>
      <c r="B851" s="1" t="s">
        <v>95</v>
      </c>
      <c r="C851" s="1" t="s">
        <v>94</v>
      </c>
      <c r="D851" s="10">
        <v>0.95416666666666661</v>
      </c>
      <c r="E851" s="3">
        <f t="shared" si="110"/>
        <v>-160.00649999999999</v>
      </c>
      <c r="F851" s="3">
        <f t="shared" si="111"/>
        <v>10.064833333333333</v>
      </c>
      <c r="G851" s="1">
        <v>5165</v>
      </c>
      <c r="H851" s="11">
        <v>40.498702072801095</v>
      </c>
      <c r="I851" s="1">
        <v>0</v>
      </c>
      <c r="J851" s="14">
        <v>27.293600000000001</v>
      </c>
      <c r="K851" s="6">
        <v>0</v>
      </c>
      <c r="L851" s="20">
        <v>34.514000000000003</v>
      </c>
      <c r="M851" s="6">
        <v>0</v>
      </c>
      <c r="N851" s="7">
        <v>22.259929966421282</v>
      </c>
      <c r="O851" s="6">
        <v>0</v>
      </c>
      <c r="P851" s="29">
        <v>4.5859394630792929</v>
      </c>
      <c r="Q851" s="6">
        <v>0</v>
      </c>
      <c r="R851" s="48">
        <v>-1.1392655349652046</v>
      </c>
      <c r="S851" s="6">
        <v>0</v>
      </c>
      <c r="T851" s="5">
        <v>0</v>
      </c>
      <c r="U851" s="6">
        <v>0</v>
      </c>
      <c r="V851" s="9">
        <v>0</v>
      </c>
      <c r="W851" s="6">
        <v>0</v>
      </c>
      <c r="X851" s="25">
        <v>0.7</v>
      </c>
      <c r="Y851" s="6">
        <v>0</v>
      </c>
      <c r="Z851" s="29">
        <v>0.12873965106718241</v>
      </c>
      <c r="AA851" s="6">
        <v>0</v>
      </c>
      <c r="AB851" s="52">
        <v>6.5622951500360349E-2</v>
      </c>
      <c r="AC851" s="6">
        <v>0</v>
      </c>
      <c r="AD851" s="33">
        <v>0.41323617745454549</v>
      </c>
      <c r="AE851" s="6">
        <v>0</v>
      </c>
      <c r="AF851" s="35">
        <v>4.7157426238799545</v>
      </c>
      <c r="AG851" s="6">
        <v>0</v>
      </c>
      <c r="AH851" s="9">
        <v>62.830182081386717</v>
      </c>
      <c r="AI851" s="6">
        <v>0</v>
      </c>
    </row>
    <row r="852" spans="1:35">
      <c r="A852" s="1" t="s">
        <v>85</v>
      </c>
      <c r="B852" s="1" t="s">
        <v>95</v>
      </c>
      <c r="C852" s="1" t="s">
        <v>94</v>
      </c>
      <c r="D852" s="10">
        <v>0.95416666666666661</v>
      </c>
      <c r="E852" s="3">
        <f t="shared" si="110"/>
        <v>-160.00649999999999</v>
      </c>
      <c r="F852" s="3">
        <f t="shared" si="111"/>
        <v>10.064833333333333</v>
      </c>
      <c r="G852" s="1">
        <v>5165</v>
      </c>
      <c r="H852" s="11">
        <v>49.463748780824375</v>
      </c>
      <c r="I852" s="1">
        <v>0</v>
      </c>
      <c r="J852" s="14">
        <v>27.049600000000002</v>
      </c>
      <c r="K852" s="6">
        <v>0</v>
      </c>
      <c r="L852" s="20">
        <v>34.512900000000002</v>
      </c>
      <c r="M852" s="6">
        <v>0</v>
      </c>
      <c r="N852" s="7">
        <v>22.337166427280749</v>
      </c>
      <c r="O852" s="6">
        <v>0</v>
      </c>
      <c r="P852" s="29">
        <v>4.6290978527122597</v>
      </c>
      <c r="Q852" s="6">
        <v>0</v>
      </c>
      <c r="R852" s="48">
        <v>-2.24061052863442</v>
      </c>
      <c r="S852" s="6">
        <v>0</v>
      </c>
      <c r="T852" s="5">
        <v>0</v>
      </c>
      <c r="U852" s="6">
        <v>0</v>
      </c>
      <c r="V852" s="9">
        <v>0</v>
      </c>
      <c r="W852" s="6">
        <v>0</v>
      </c>
      <c r="X852" s="25">
        <v>0.5</v>
      </c>
      <c r="Y852" s="6">
        <v>0</v>
      </c>
      <c r="Z852" s="29">
        <v>0.11681317986686435</v>
      </c>
      <c r="AA852" s="6">
        <v>0</v>
      </c>
      <c r="AB852" s="52">
        <v>7.7211539591855546E-2</v>
      </c>
      <c r="AC852" s="6">
        <v>0</v>
      </c>
      <c r="AD852" s="33">
        <v>0.4405304433593073</v>
      </c>
      <c r="AE852" s="6">
        <v>0</v>
      </c>
      <c r="AF852" s="35">
        <v>5.3596372316894625</v>
      </c>
      <c r="AG852" s="6">
        <v>0</v>
      </c>
      <c r="AH852" s="9">
        <v>94.41717432517828</v>
      </c>
      <c r="AI852" s="6">
        <v>0</v>
      </c>
    </row>
    <row r="853" spans="1:35">
      <c r="A853" s="1" t="s">
        <v>85</v>
      </c>
      <c r="B853" s="1" t="s">
        <v>95</v>
      </c>
      <c r="C853" s="1" t="s">
        <v>94</v>
      </c>
      <c r="D853" s="10">
        <v>0.95416666666666661</v>
      </c>
      <c r="E853" s="3">
        <f t="shared" si="110"/>
        <v>-160.00649999999999</v>
      </c>
      <c r="F853" s="3">
        <f t="shared" si="111"/>
        <v>10.064833333333333</v>
      </c>
      <c r="G853" s="1">
        <v>5165</v>
      </c>
      <c r="H853" s="11">
        <v>75.474879875518013</v>
      </c>
      <c r="I853" s="1">
        <v>0</v>
      </c>
      <c r="J853" s="14">
        <v>24.235900000000001</v>
      </c>
      <c r="K853" s="6">
        <v>0</v>
      </c>
      <c r="L853" s="20">
        <v>34.922699999999999</v>
      </c>
      <c r="M853" s="6">
        <v>0</v>
      </c>
      <c r="N853" s="7">
        <v>23.514505233455679</v>
      </c>
      <c r="O853" s="6">
        <v>0</v>
      </c>
      <c r="P853" s="29">
        <v>4.9161759709217332</v>
      </c>
      <c r="Q853" s="6">
        <v>0</v>
      </c>
      <c r="R853" s="48">
        <v>-5.5809590057741048</v>
      </c>
      <c r="S853" s="6">
        <v>0</v>
      </c>
      <c r="T853" s="5">
        <v>0</v>
      </c>
      <c r="U853" s="6">
        <v>0</v>
      </c>
      <c r="V853" s="9">
        <v>0</v>
      </c>
      <c r="W853" s="6">
        <v>0</v>
      </c>
      <c r="X853" s="25">
        <v>0.6</v>
      </c>
      <c r="Y853" s="6">
        <v>0</v>
      </c>
      <c r="Z853" s="29">
        <v>9.8458608846837201E-2</v>
      </c>
      <c r="AA853" s="6">
        <v>0</v>
      </c>
      <c r="AB853" s="52">
        <v>0.13837734182625624</v>
      </c>
      <c r="AC853" s="6">
        <v>0</v>
      </c>
      <c r="AD853" s="33">
        <v>0.38680853305627705</v>
      </c>
      <c r="AE853" s="6">
        <v>0</v>
      </c>
      <c r="AF853" s="35">
        <v>3.9176136092407976</v>
      </c>
      <c r="AG853" s="6">
        <v>0</v>
      </c>
      <c r="AH853" s="9">
        <v>144.00665162047486</v>
      </c>
      <c r="AI853" s="6">
        <v>0</v>
      </c>
    </row>
    <row r="854" spans="1:35">
      <c r="A854" s="1" t="s">
        <v>85</v>
      </c>
      <c r="B854" s="1" t="s">
        <v>95</v>
      </c>
      <c r="C854" s="1" t="s">
        <v>94</v>
      </c>
      <c r="D854" s="10">
        <v>0.95416666666666661</v>
      </c>
      <c r="E854" s="3">
        <f t="shared" si="110"/>
        <v>-160.00649999999999</v>
      </c>
      <c r="F854" s="3">
        <f t="shared" si="111"/>
        <v>10.064833333333333</v>
      </c>
      <c r="G854" s="1">
        <v>5165</v>
      </c>
      <c r="H854" s="11">
        <v>99.846823890472507</v>
      </c>
      <c r="I854" s="1">
        <v>0</v>
      </c>
      <c r="J854" s="14"/>
      <c r="K854" s="6"/>
      <c r="L854" s="17"/>
      <c r="M854" s="6"/>
      <c r="N854" s="7"/>
      <c r="O854" s="6"/>
      <c r="P854" s="29">
        <v>4.515768559124492</v>
      </c>
      <c r="Q854" s="6">
        <v>0</v>
      </c>
      <c r="R854" s="48"/>
      <c r="S854" s="6">
        <v>0</v>
      </c>
      <c r="T854" s="5">
        <v>0.93</v>
      </c>
      <c r="U854" s="6">
        <v>0</v>
      </c>
      <c r="V854" s="9">
        <v>0.17</v>
      </c>
      <c r="W854" s="6">
        <v>0</v>
      </c>
      <c r="X854" s="25">
        <v>1.7</v>
      </c>
      <c r="Y854" s="6">
        <v>0</v>
      </c>
      <c r="Z854" s="29">
        <v>0.28254461567259764</v>
      </c>
      <c r="AA854" s="6">
        <v>0</v>
      </c>
      <c r="AB854" s="52">
        <v>0.21819459945051889</v>
      </c>
      <c r="AC854" s="6">
        <v>0</v>
      </c>
      <c r="AD854" s="33">
        <v>0.3680144875497835</v>
      </c>
      <c r="AE854" s="6">
        <v>0</v>
      </c>
      <c r="AF854" s="35">
        <v>2.6635166702492294</v>
      </c>
      <c r="AG854" s="6">
        <v>0</v>
      </c>
      <c r="AH854" s="9">
        <v>145.0110896452108</v>
      </c>
      <c r="AI854" s="6">
        <v>0</v>
      </c>
    </row>
    <row r="855" spans="1:35">
      <c r="A855" s="1" t="s">
        <v>85</v>
      </c>
      <c r="B855" s="1" t="s">
        <v>95</v>
      </c>
      <c r="C855" s="1" t="s">
        <v>94</v>
      </c>
      <c r="D855" s="10">
        <v>0.95416666666666661</v>
      </c>
      <c r="E855" s="3">
        <f t="shared" si="110"/>
        <v>-160.00649999999999</v>
      </c>
      <c r="F855" s="3">
        <f t="shared" si="111"/>
        <v>10.064833333333333</v>
      </c>
      <c r="G855" s="1">
        <v>5165</v>
      </c>
      <c r="H855" s="11">
        <v>149.25968860910058</v>
      </c>
      <c r="I855" s="1">
        <v>0</v>
      </c>
      <c r="J855" s="14">
        <v>12.2942</v>
      </c>
      <c r="K855" s="6">
        <v>0</v>
      </c>
      <c r="L855" s="20">
        <v>34.575099999999999</v>
      </c>
      <c r="M855" s="6">
        <v>0</v>
      </c>
      <c r="N855" s="7">
        <v>26.203158198053416</v>
      </c>
      <c r="O855" s="6">
        <v>0</v>
      </c>
      <c r="P855" s="29">
        <v>0.63267499308601005</v>
      </c>
      <c r="Q855" s="6">
        <v>0</v>
      </c>
      <c r="R855" s="48">
        <v>240.95463498259488</v>
      </c>
      <c r="S855" s="6">
        <v>0</v>
      </c>
      <c r="T855" s="5">
        <v>30.6</v>
      </c>
      <c r="U855" s="6">
        <v>0</v>
      </c>
      <c r="V855" s="9">
        <v>0</v>
      </c>
      <c r="W855" s="6">
        <v>0</v>
      </c>
      <c r="X855" s="25">
        <v>26</v>
      </c>
      <c r="Y855" s="6">
        <v>0</v>
      </c>
      <c r="Z855" s="29">
        <v>2.3396668425363933</v>
      </c>
      <c r="AA855" s="6">
        <v>0</v>
      </c>
      <c r="AB855" s="52">
        <v>2.3040033128653169E-2</v>
      </c>
      <c r="AC855" s="6">
        <v>0</v>
      </c>
      <c r="AD855" s="33">
        <v>5.2432622181818184E-3</v>
      </c>
      <c r="AE855" s="6">
        <v>0</v>
      </c>
      <c r="AF855" s="35">
        <v>1.3855160612165729</v>
      </c>
      <c r="AG855" s="6">
        <v>0</v>
      </c>
      <c r="AH855" s="9">
        <v>38.513507111232265</v>
      </c>
      <c r="AI855" s="6">
        <v>0</v>
      </c>
    </row>
    <row r="856" spans="1:35">
      <c r="A856" s="1" t="s">
        <v>85</v>
      </c>
      <c r="B856" s="1" t="s">
        <v>95</v>
      </c>
      <c r="C856" s="1" t="s">
        <v>94</v>
      </c>
      <c r="D856" s="10">
        <v>0.95416666666666661</v>
      </c>
      <c r="E856" s="3">
        <f t="shared" si="110"/>
        <v>-160.00649999999999</v>
      </c>
      <c r="F856" s="3">
        <f t="shared" si="111"/>
        <v>10.064833333333333</v>
      </c>
      <c r="G856" s="1">
        <v>5165</v>
      </c>
      <c r="H856" s="11">
        <v>200.48650927561275</v>
      </c>
      <c r="I856" s="1">
        <v>0</v>
      </c>
      <c r="J856" s="14">
        <v>11.261799999999999</v>
      </c>
      <c r="K856" s="6">
        <v>0</v>
      </c>
      <c r="L856" s="20">
        <v>34.690800000000003</v>
      </c>
      <c r="M856" s="6">
        <v>0</v>
      </c>
      <c r="N856" s="7">
        <v>26.487542981859178</v>
      </c>
      <c r="O856" s="6">
        <v>0</v>
      </c>
      <c r="P856" s="29">
        <v>0.21848689305045238</v>
      </c>
      <c r="Q856" s="6">
        <v>0</v>
      </c>
      <c r="R856" s="48">
        <v>265.23014880806988</v>
      </c>
      <c r="S856" s="6">
        <v>0</v>
      </c>
      <c r="T856" s="5">
        <v>34.6</v>
      </c>
      <c r="U856" s="6">
        <v>0</v>
      </c>
      <c r="V856" s="9">
        <v>0</v>
      </c>
      <c r="W856" s="6">
        <v>0</v>
      </c>
      <c r="X856" s="25">
        <v>30.8</v>
      </c>
      <c r="Y856" s="6">
        <v>0</v>
      </c>
      <c r="Z856" s="29">
        <v>2.5130127238211815</v>
      </c>
      <c r="AA856" s="6">
        <v>0</v>
      </c>
      <c r="AB856" s="30"/>
      <c r="AC856" s="6"/>
      <c r="AD856" s="33">
        <v>2.8492607272727274E-3</v>
      </c>
      <c r="AE856" s="6">
        <v>0</v>
      </c>
      <c r="AF856" s="35">
        <v>1.2314624028631136</v>
      </c>
      <c r="AG856" s="6">
        <v>0</v>
      </c>
      <c r="AH856" s="9">
        <v>32.456127503971572</v>
      </c>
      <c r="AI856" s="6">
        <v>0</v>
      </c>
    </row>
    <row r="857" spans="1:35">
      <c r="A857" s="1" t="s">
        <v>85</v>
      </c>
      <c r="B857" s="1" t="s">
        <v>95</v>
      </c>
      <c r="C857" s="1" t="s">
        <v>94</v>
      </c>
      <c r="D857" s="10">
        <v>0.95416666666666661</v>
      </c>
      <c r="E857" s="3">
        <f t="shared" si="110"/>
        <v>-160.00649999999999</v>
      </c>
      <c r="F857" s="3">
        <f t="shared" si="111"/>
        <v>10.064833333333333</v>
      </c>
      <c r="G857" s="1">
        <v>5165</v>
      </c>
      <c r="H857" s="11">
        <v>249.00818877042283</v>
      </c>
      <c r="I857" s="1">
        <v>0</v>
      </c>
      <c r="J857" s="14">
        <v>10.6387</v>
      </c>
      <c r="K857" s="6">
        <v>0</v>
      </c>
      <c r="L857" s="20">
        <v>34.686599999999999</v>
      </c>
      <c r="M857" s="6">
        <v>0</v>
      </c>
      <c r="N857" s="7">
        <v>26.596584716831103</v>
      </c>
      <c r="O857" s="6">
        <v>0</v>
      </c>
      <c r="P857" s="29">
        <v>0.49199253289083789</v>
      </c>
      <c r="Q857" s="6">
        <v>0</v>
      </c>
      <c r="R857" s="48">
        <v>256.75577772877375</v>
      </c>
      <c r="S857" s="6">
        <v>0</v>
      </c>
      <c r="T857" s="5">
        <v>34.9</v>
      </c>
      <c r="U857" s="6">
        <v>0</v>
      </c>
      <c r="V857" s="9">
        <v>0</v>
      </c>
      <c r="W857" s="6">
        <v>0</v>
      </c>
      <c r="X857" s="25">
        <v>32.700000000000003</v>
      </c>
      <c r="Y857" s="6">
        <v>0</v>
      </c>
      <c r="Z857" s="29">
        <v>2.4925456982113259</v>
      </c>
      <c r="AA857" s="6">
        <v>0</v>
      </c>
      <c r="AB857" s="30"/>
      <c r="AC857" s="6"/>
      <c r="AD857" s="33">
        <v>3.1075899272727269E-3</v>
      </c>
      <c r="AE857" s="6">
        <v>0</v>
      </c>
      <c r="AF857" s="35">
        <v>0.93237652270210414</v>
      </c>
      <c r="AG857" s="6">
        <v>0</v>
      </c>
      <c r="AH857" s="9">
        <v>25.038490816484028</v>
      </c>
      <c r="AI857" s="6">
        <v>0</v>
      </c>
    </row>
    <row r="858" spans="1:35">
      <c r="A858" s="1" t="s">
        <v>85</v>
      </c>
      <c r="B858" s="1" t="s">
        <v>95</v>
      </c>
      <c r="C858" s="1" t="s">
        <v>94</v>
      </c>
      <c r="D858" s="10">
        <v>0.95416666666666661</v>
      </c>
      <c r="E858" s="3">
        <f t="shared" si="110"/>
        <v>-160.00649999999999</v>
      </c>
      <c r="F858" s="3">
        <f t="shared" si="111"/>
        <v>10.064833333333333</v>
      </c>
      <c r="G858" s="1">
        <v>5165</v>
      </c>
      <c r="H858" s="11">
        <v>298.2760257695582</v>
      </c>
      <c r="I858" s="1">
        <v>0</v>
      </c>
      <c r="J858" s="14">
        <v>10.078900000000001</v>
      </c>
      <c r="K858" s="6">
        <v>0</v>
      </c>
      <c r="L858" s="20">
        <v>34.6708</v>
      </c>
      <c r="M858" s="6">
        <v>0</v>
      </c>
      <c r="N858" s="7">
        <v>26.681804546538388</v>
      </c>
      <c r="O858" s="6">
        <v>0</v>
      </c>
      <c r="P858" s="29">
        <v>0.36790793528505394</v>
      </c>
      <c r="Q858" s="6">
        <v>0</v>
      </c>
      <c r="R858" s="48">
        <v>265.75299153315012</v>
      </c>
      <c r="S858" s="6">
        <v>0</v>
      </c>
      <c r="T858" s="5">
        <v>35.9</v>
      </c>
      <c r="U858" s="6">
        <v>0</v>
      </c>
      <c r="V858" s="9">
        <v>0</v>
      </c>
      <c r="W858" s="6">
        <v>0</v>
      </c>
      <c r="X858" s="25">
        <v>35.5</v>
      </c>
      <c r="Y858" s="6">
        <v>0</v>
      </c>
      <c r="Z858" s="29">
        <v>2.5768857529086846</v>
      </c>
      <c r="AA858" s="6">
        <v>0</v>
      </c>
      <c r="AB858" s="30"/>
      <c r="AC858" s="6"/>
      <c r="AD858" s="33">
        <v>2.2858220121212119E-3</v>
      </c>
      <c r="AE858" s="6">
        <v>0</v>
      </c>
      <c r="AF858" s="35">
        <v>0.87208369793227447</v>
      </c>
      <c r="AG858" s="6">
        <v>0</v>
      </c>
      <c r="AH858" s="9">
        <v>24.889165457632352</v>
      </c>
      <c r="AI858" s="6">
        <v>0</v>
      </c>
    </row>
    <row r="859" spans="1:35">
      <c r="A859" s="1" t="s">
        <v>85</v>
      </c>
      <c r="B859" s="1" t="s">
        <v>95</v>
      </c>
      <c r="C859" s="1" t="s">
        <v>94</v>
      </c>
      <c r="D859" s="10">
        <v>0.95416666666666661</v>
      </c>
      <c r="E859" s="3">
        <f t="shared" si="110"/>
        <v>-160.00649999999999</v>
      </c>
      <c r="F859" s="3">
        <f t="shared" si="111"/>
        <v>10.064833333333333</v>
      </c>
      <c r="G859" s="1">
        <v>5165</v>
      </c>
      <c r="H859" s="11">
        <v>397.14459070581967</v>
      </c>
      <c r="I859" s="1">
        <v>0</v>
      </c>
      <c r="J859" s="14">
        <v>8.9891699999999997</v>
      </c>
      <c r="K859" s="6">
        <v>0</v>
      </c>
      <c r="L859" s="20">
        <v>34.6203</v>
      </c>
      <c r="M859" s="6">
        <v>0</v>
      </c>
      <c r="N859" s="7">
        <v>26.822879069244664</v>
      </c>
      <c r="O859" s="6">
        <v>0</v>
      </c>
      <c r="P859" s="29">
        <v>0.34617849946663504</v>
      </c>
      <c r="Q859" s="6">
        <v>0</v>
      </c>
      <c r="R859" s="48">
        <v>273.71880011875498</v>
      </c>
      <c r="S859" s="6">
        <v>0</v>
      </c>
      <c r="T859" s="5">
        <v>37.4</v>
      </c>
      <c r="U859" s="6">
        <v>0</v>
      </c>
      <c r="V859" s="9">
        <v>0</v>
      </c>
      <c r="W859" s="6">
        <v>0</v>
      </c>
      <c r="X859" s="25">
        <v>42.7</v>
      </c>
      <c r="Y859" s="6">
        <v>0</v>
      </c>
      <c r="Z859" s="29">
        <v>2.7742675399221448</v>
      </c>
      <c r="AA859" s="6">
        <v>0</v>
      </c>
      <c r="AB859" s="30"/>
      <c r="AC859" s="6"/>
      <c r="AD859" s="33">
        <v>2.2772393333333331E-3</v>
      </c>
      <c r="AE859" s="6">
        <v>0</v>
      </c>
      <c r="AF859" s="35">
        <v>0.66702446615174926</v>
      </c>
      <c r="AG859" s="6">
        <v>0</v>
      </c>
      <c r="AH859" s="9">
        <v>19.701313474301585</v>
      </c>
      <c r="AI859" s="6">
        <v>0</v>
      </c>
    </row>
    <row r="860" spans="1:35">
      <c r="A860" s="1" t="s">
        <v>85</v>
      </c>
      <c r="B860" s="1" t="s">
        <v>95</v>
      </c>
      <c r="C860" s="1" t="s">
        <v>94</v>
      </c>
      <c r="D860" s="10">
        <v>0.95416666666666661</v>
      </c>
      <c r="E860" s="3">
        <f t="shared" si="110"/>
        <v>-160.00649999999999</v>
      </c>
      <c r="F860" s="3">
        <f t="shared" si="111"/>
        <v>10.064833333333333</v>
      </c>
      <c r="G860" s="1">
        <v>5165</v>
      </c>
      <c r="H860" s="11">
        <v>496.57491004887555</v>
      </c>
      <c r="I860" s="1">
        <v>0</v>
      </c>
      <c r="J860" s="14">
        <v>7.9546999999999999</v>
      </c>
      <c r="K860" s="6">
        <v>0</v>
      </c>
      <c r="L860" s="20">
        <v>34.568100000000001</v>
      </c>
      <c r="M860" s="6">
        <v>0</v>
      </c>
      <c r="N860" s="7">
        <v>26.941669029707327</v>
      </c>
      <c r="O860" s="6">
        <v>0</v>
      </c>
      <c r="P860" s="29">
        <v>0.44945697522816164</v>
      </c>
      <c r="Q860" s="6">
        <v>0</v>
      </c>
      <c r="R860" s="48">
        <v>276.05253294523231</v>
      </c>
      <c r="S860" s="6">
        <v>0</v>
      </c>
      <c r="T860" s="5">
        <v>38.6</v>
      </c>
      <c r="U860" s="6">
        <v>0</v>
      </c>
      <c r="V860" s="9">
        <v>0</v>
      </c>
      <c r="W860" s="6">
        <v>0</v>
      </c>
      <c r="X860" s="25">
        <v>53</v>
      </c>
      <c r="Y860" s="6">
        <v>0</v>
      </c>
      <c r="Z860" s="29">
        <v>2.8987270576688253</v>
      </c>
      <c r="AA860" s="6">
        <v>0</v>
      </c>
      <c r="AB860" s="30"/>
      <c r="AC860" s="6"/>
      <c r="AD860" s="33">
        <v>9.6739050909090902E-4</v>
      </c>
      <c r="AE860" s="6">
        <v>0</v>
      </c>
      <c r="AF860" s="35">
        <v>0.67747471881649612</v>
      </c>
      <c r="AG860" s="6">
        <v>0</v>
      </c>
      <c r="AH860" s="9">
        <v>13.019311916154022</v>
      </c>
      <c r="AI860" s="6">
        <v>0</v>
      </c>
    </row>
    <row r="861" spans="1:35">
      <c r="A861" s="1" t="s">
        <v>85</v>
      </c>
      <c r="B861" s="1" t="s">
        <v>95</v>
      </c>
      <c r="C861" s="1" t="s">
        <v>94</v>
      </c>
      <c r="D861" s="10">
        <v>0.95416666666666661</v>
      </c>
      <c r="E861" s="3">
        <f t="shared" si="110"/>
        <v>-160.00649999999999</v>
      </c>
      <c r="F861" s="3">
        <f t="shared" si="111"/>
        <v>10.064833333333333</v>
      </c>
      <c r="G861" s="1">
        <v>5165</v>
      </c>
      <c r="H861" s="11">
        <v>597.30786532899435</v>
      </c>
      <c r="I861" s="1">
        <v>0</v>
      </c>
      <c r="J861" s="14">
        <v>6.9245099999999997</v>
      </c>
      <c r="K861" s="6">
        <v>0</v>
      </c>
      <c r="L861" s="20">
        <v>34.530200000000001</v>
      </c>
      <c r="M861" s="6">
        <v>0</v>
      </c>
      <c r="N861" s="7">
        <v>27.059326175403839</v>
      </c>
      <c r="O861" s="6">
        <v>0</v>
      </c>
      <c r="P861" s="29">
        <v>0.49628597250207418</v>
      </c>
      <c r="Q861" s="6">
        <v>0</v>
      </c>
      <c r="R861" s="48">
        <v>281.15315802222659</v>
      </c>
      <c r="S861" s="6">
        <v>0</v>
      </c>
      <c r="T861" s="5">
        <v>40.1</v>
      </c>
      <c r="U861" s="6">
        <v>0</v>
      </c>
      <c r="V861" s="9">
        <v>0</v>
      </c>
      <c r="W861" s="6">
        <v>0</v>
      </c>
      <c r="X861" s="25">
        <v>64.900000000000006</v>
      </c>
      <c r="Y861" s="6">
        <v>0</v>
      </c>
      <c r="Z861" s="29">
        <v>3.011543457965876</v>
      </c>
      <c r="AA861" s="6">
        <v>0</v>
      </c>
      <c r="AB861" s="30"/>
      <c r="AC861" s="6"/>
      <c r="AD861" s="33">
        <v>2.2989318181818177E-4</v>
      </c>
      <c r="AE861" s="6">
        <v>0</v>
      </c>
      <c r="AF861" s="35">
        <v>0.51151104333004405</v>
      </c>
      <c r="AG861" s="6">
        <v>0</v>
      </c>
      <c r="AH861" s="9">
        <v>11.131568590898732</v>
      </c>
      <c r="AI861" s="6">
        <v>0</v>
      </c>
    </row>
    <row r="862" spans="1:35">
      <c r="A862" s="1" t="s">
        <v>85</v>
      </c>
      <c r="B862" s="1" t="s">
        <v>95</v>
      </c>
      <c r="C862" s="1" t="s">
        <v>94</v>
      </c>
      <c r="D862" s="10">
        <v>0.95416666666666661</v>
      </c>
      <c r="E862" s="3">
        <f t="shared" si="110"/>
        <v>-160.00649999999999</v>
      </c>
      <c r="F862" s="3">
        <f t="shared" si="111"/>
        <v>10.064833333333333</v>
      </c>
      <c r="G862" s="1">
        <v>5165</v>
      </c>
      <c r="H862" s="11">
        <v>795.6665370208276</v>
      </c>
      <c r="I862" s="1">
        <v>0</v>
      </c>
      <c r="J862" s="14">
        <v>5.4978400000000001</v>
      </c>
      <c r="K862" s="6">
        <v>0</v>
      </c>
      <c r="L862" s="20">
        <v>34.532600000000002</v>
      </c>
      <c r="M862" s="6">
        <v>0</v>
      </c>
      <c r="N862" s="7">
        <v>27.245872919745125</v>
      </c>
      <c r="O862" s="6">
        <v>0</v>
      </c>
      <c r="P862" s="29">
        <v>0.7414111848603373</v>
      </c>
      <c r="Q862" s="6">
        <v>0</v>
      </c>
      <c r="R862" s="48">
        <v>280.58614167877067</v>
      </c>
      <c r="S862" s="6">
        <v>0</v>
      </c>
      <c r="T862" s="5">
        <v>42.4</v>
      </c>
      <c r="U862" s="6">
        <v>0</v>
      </c>
      <c r="V862" s="9">
        <v>0</v>
      </c>
      <c r="W862" s="6">
        <v>0</v>
      </c>
      <c r="X862" s="25">
        <v>85.1</v>
      </c>
      <c r="Y862" s="6">
        <v>0</v>
      </c>
      <c r="Z862" s="29">
        <v>3.1009329446235081</v>
      </c>
      <c r="AA862" s="6">
        <v>0</v>
      </c>
      <c r="AB862" s="30"/>
      <c r="AC862" s="6"/>
      <c r="AD862" s="33">
        <v>9.5055525454545444E-4</v>
      </c>
      <c r="AE862" s="6">
        <v>0</v>
      </c>
      <c r="AF862" s="35">
        <v>0.46687243204449624</v>
      </c>
      <c r="AG862" s="6">
        <v>0</v>
      </c>
      <c r="AH862" s="9">
        <v>9.5510992356925382</v>
      </c>
      <c r="AI862" s="6">
        <v>0</v>
      </c>
    </row>
    <row r="863" spans="1:35">
      <c r="A863" s="1" t="s">
        <v>85</v>
      </c>
      <c r="B863" s="1" t="s">
        <v>95</v>
      </c>
      <c r="C863" s="1" t="s">
        <v>96</v>
      </c>
      <c r="D863" s="10">
        <v>0.14652777777777778</v>
      </c>
      <c r="E863" s="3">
        <f>-(160+1.63/60)</f>
        <v>-160.02716666666666</v>
      </c>
      <c r="F863" s="3">
        <f>10+4.57/60</f>
        <v>10.076166666666667</v>
      </c>
      <c r="G863" s="1">
        <v>5148</v>
      </c>
      <c r="H863" s="11">
        <v>991.73612814309001</v>
      </c>
      <c r="I863" s="1">
        <v>0</v>
      </c>
      <c r="J863" s="14">
        <v>4.3648600000000002</v>
      </c>
      <c r="K863" s="6">
        <v>0</v>
      </c>
      <c r="L863" s="17">
        <v>34.549999999999997</v>
      </c>
      <c r="M863" s="6">
        <v>0</v>
      </c>
      <c r="N863" s="7">
        <v>27.389657213796909</v>
      </c>
      <c r="O863" s="6">
        <v>0</v>
      </c>
      <c r="P863" s="21">
        <v>1.07</v>
      </c>
      <c r="Q863" s="6">
        <v>0</v>
      </c>
      <c r="R863" s="48">
        <v>274.58586905236211</v>
      </c>
      <c r="S863" s="6">
        <v>0</v>
      </c>
      <c r="T863" s="5">
        <v>42.9</v>
      </c>
      <c r="U863" s="6">
        <v>0</v>
      </c>
      <c r="V863" s="9">
        <v>0</v>
      </c>
      <c r="W863" s="6">
        <v>0</v>
      </c>
      <c r="X863" s="25">
        <v>108</v>
      </c>
      <c r="Y863" s="6">
        <v>0</v>
      </c>
      <c r="Z863" s="21">
        <v>3.13</v>
      </c>
      <c r="AA863" s="6">
        <v>0</v>
      </c>
      <c r="AB863" s="30"/>
      <c r="AC863" s="6"/>
      <c r="AD863" s="33">
        <v>1.0076046299615877E-3</v>
      </c>
      <c r="AE863" s="6">
        <v>0</v>
      </c>
      <c r="AF863" s="35">
        <v>0.33834681543748701</v>
      </c>
      <c r="AG863" s="6">
        <v>0</v>
      </c>
      <c r="AH863" s="9">
        <v>7.0559207937198369</v>
      </c>
      <c r="AI863" s="6">
        <v>0</v>
      </c>
    </row>
    <row r="864" spans="1:35">
      <c r="A864" s="1" t="s">
        <v>85</v>
      </c>
      <c r="B864" s="1" t="s">
        <v>95</v>
      </c>
      <c r="C864" s="1" t="s">
        <v>96</v>
      </c>
      <c r="D864" s="10">
        <v>0.14652777777777778</v>
      </c>
      <c r="E864" s="3">
        <f t="shared" ref="E864:E872" si="112">-(160+1.63/60)</f>
        <v>-160.02716666666666</v>
      </c>
      <c r="F864" s="3">
        <f t="shared" ref="F864:F872" si="113">10+4.57/60</f>
        <v>10.076166666666667</v>
      </c>
      <c r="G864" s="1">
        <v>5148</v>
      </c>
      <c r="H864" s="11">
        <v>1486.0479958289422</v>
      </c>
      <c r="I864" s="1">
        <v>0</v>
      </c>
      <c r="J864" s="14">
        <v>2.8851800000000001</v>
      </c>
      <c r="K864" s="6">
        <v>0</v>
      </c>
      <c r="L864" s="17">
        <v>34.6</v>
      </c>
      <c r="M864" s="6">
        <v>0</v>
      </c>
      <c r="N864" s="7">
        <v>27.576291319905522</v>
      </c>
      <c r="O864" s="6">
        <v>0</v>
      </c>
      <c r="P864" s="21">
        <v>1.84</v>
      </c>
      <c r="Q864" s="6">
        <v>0</v>
      </c>
      <c r="R864" s="48">
        <v>252.1322393559289</v>
      </c>
      <c r="S864" s="6">
        <v>0</v>
      </c>
      <c r="T864" s="5">
        <v>41.2</v>
      </c>
      <c r="U864" s="6">
        <v>0</v>
      </c>
      <c r="V864" s="9">
        <v>0</v>
      </c>
      <c r="W864" s="6">
        <v>0</v>
      </c>
      <c r="X864" s="25">
        <v>145</v>
      </c>
      <c r="Y864" s="6">
        <v>0</v>
      </c>
      <c r="Z864" s="21">
        <v>2.98</v>
      </c>
      <c r="AA864" s="6">
        <v>0</v>
      </c>
      <c r="AB864" s="30"/>
      <c r="AC864" s="6"/>
      <c r="AD864" s="33">
        <v>1.1552782463508321E-3</v>
      </c>
      <c r="AE864" s="6">
        <v>0</v>
      </c>
      <c r="AF864" s="35">
        <v>0.23601905095239678</v>
      </c>
      <c r="AG864" s="6">
        <v>0</v>
      </c>
      <c r="AH864" s="9">
        <v>5.8415631424602568</v>
      </c>
      <c r="AI864" s="6">
        <v>0</v>
      </c>
    </row>
    <row r="865" spans="1:35">
      <c r="A865" s="1" t="s">
        <v>85</v>
      </c>
      <c r="B865" s="1" t="s">
        <v>95</v>
      </c>
      <c r="C865" s="1" t="s">
        <v>96</v>
      </c>
      <c r="D865" s="10">
        <v>0.14652777777777778</v>
      </c>
      <c r="E865" s="3">
        <f t="shared" si="112"/>
        <v>-160.02716666666666</v>
      </c>
      <c r="F865" s="3">
        <f t="shared" si="113"/>
        <v>10.076166666666667</v>
      </c>
      <c r="G865" s="1">
        <v>5148</v>
      </c>
      <c r="H865" s="11">
        <v>1978.8040443340126</v>
      </c>
      <c r="I865" s="1">
        <v>0</v>
      </c>
      <c r="J865" s="14">
        <v>2.0152100000000002</v>
      </c>
      <c r="K865" s="6">
        <v>0</v>
      </c>
      <c r="L865" s="17">
        <v>34.64</v>
      </c>
      <c r="M865" s="6">
        <v>0</v>
      </c>
      <c r="N865" s="7">
        <v>27.682087256377599</v>
      </c>
      <c r="O865" s="6">
        <v>0</v>
      </c>
      <c r="P865" s="21">
        <v>2.27</v>
      </c>
      <c r="Q865" s="6">
        <v>0</v>
      </c>
      <c r="R865" s="48">
        <v>240.29112036287012</v>
      </c>
      <c r="S865" s="6">
        <v>0</v>
      </c>
      <c r="T865" s="5">
        <v>40.1</v>
      </c>
      <c r="U865" s="6">
        <v>0</v>
      </c>
      <c r="V865" s="9">
        <v>0</v>
      </c>
      <c r="W865" s="6">
        <v>0</v>
      </c>
      <c r="X865" s="25">
        <v>170</v>
      </c>
      <c r="Y865" s="6">
        <v>0</v>
      </c>
      <c r="Z865" s="21">
        <v>2.85</v>
      </c>
      <c r="AA865" s="6">
        <v>0</v>
      </c>
      <c r="AB865" s="30"/>
      <c r="AC865" s="6"/>
      <c r="AD865" s="33">
        <v>9.4486247170294502E-4</v>
      </c>
      <c r="AE865" s="6">
        <v>0</v>
      </c>
      <c r="AF865" s="35">
        <v>0.18457541479722536</v>
      </c>
      <c r="AG865" s="6">
        <v>0</v>
      </c>
      <c r="AH865" s="9">
        <v>5.4704430930699184</v>
      </c>
      <c r="AI865" s="6">
        <v>0</v>
      </c>
    </row>
    <row r="866" spans="1:35">
      <c r="A866" s="1" t="s">
        <v>85</v>
      </c>
      <c r="B866" s="1" t="s">
        <v>95</v>
      </c>
      <c r="C866" s="1" t="s">
        <v>96</v>
      </c>
      <c r="D866" s="10">
        <v>0.14652777777777778</v>
      </c>
      <c r="E866" s="3">
        <f t="shared" si="112"/>
        <v>-160.02716666666666</v>
      </c>
      <c r="F866" s="3">
        <f t="shared" si="113"/>
        <v>10.076166666666667</v>
      </c>
      <c r="G866" s="1">
        <v>5148</v>
      </c>
      <c r="H866" s="11">
        <v>2470.7794354722059</v>
      </c>
      <c r="I866" s="1">
        <v>0</v>
      </c>
      <c r="J866" s="14">
        <v>1.66659</v>
      </c>
      <c r="K866" s="6">
        <v>0</v>
      </c>
      <c r="L866" s="17">
        <v>34.659999999999997</v>
      </c>
      <c r="M866" s="6">
        <v>0</v>
      </c>
      <c r="N866" s="7">
        <v>27.725031592970026</v>
      </c>
      <c r="O866" s="6">
        <v>0</v>
      </c>
      <c r="P866" s="21">
        <v>2.61</v>
      </c>
      <c r="Q866" s="6">
        <v>0</v>
      </c>
      <c r="R866" s="48">
        <v>228.1314874525946</v>
      </c>
      <c r="S866" s="6">
        <v>0</v>
      </c>
      <c r="T866" s="5">
        <v>39.299999999999997</v>
      </c>
      <c r="U866" s="6">
        <v>0</v>
      </c>
      <c r="V866" s="9">
        <v>0</v>
      </c>
      <c r="W866" s="6">
        <v>0</v>
      </c>
      <c r="X866" s="25">
        <v>179</v>
      </c>
      <c r="Y866" s="6">
        <v>0</v>
      </c>
      <c r="Z866" s="21">
        <v>2.74</v>
      </c>
      <c r="AA866" s="6">
        <v>0</v>
      </c>
      <c r="AB866" s="30"/>
      <c r="AC866" s="6"/>
      <c r="AD866" s="33">
        <v>9.5280088501920621E-4</v>
      </c>
      <c r="AE866" s="6">
        <v>0</v>
      </c>
      <c r="AF866" s="35">
        <v>0.15967731657348377</v>
      </c>
      <c r="AG866" s="6">
        <v>0</v>
      </c>
      <c r="AH866" s="9">
        <v>3.458380922981942</v>
      </c>
      <c r="AI866" s="6">
        <v>0</v>
      </c>
    </row>
    <row r="867" spans="1:35">
      <c r="A867" s="1" t="s">
        <v>85</v>
      </c>
      <c r="B867" s="1" t="s">
        <v>95</v>
      </c>
      <c r="C867" s="1" t="s">
        <v>96</v>
      </c>
      <c r="D867" s="10">
        <v>0.14652777777777778</v>
      </c>
      <c r="E867" s="3">
        <f t="shared" si="112"/>
        <v>-160.02716666666666</v>
      </c>
      <c r="F867" s="3">
        <f t="shared" si="113"/>
        <v>10.076166666666667</v>
      </c>
      <c r="G867" s="1">
        <v>5148</v>
      </c>
      <c r="H867" s="11">
        <v>2961.7184896370154</v>
      </c>
      <c r="I867" s="1">
        <v>0</v>
      </c>
      <c r="J867" s="14">
        <v>1.4621900000000001</v>
      </c>
      <c r="K867" s="6">
        <v>0</v>
      </c>
      <c r="L867" s="17">
        <v>34.67</v>
      </c>
      <c r="M867" s="6">
        <v>0</v>
      </c>
      <c r="N867" s="7">
        <v>27.748116726236731</v>
      </c>
      <c r="O867" s="6">
        <v>0</v>
      </c>
      <c r="P867" s="21">
        <v>2.87</v>
      </c>
      <c r="Q867" s="6">
        <v>0</v>
      </c>
      <c r="R867" s="48">
        <v>218.3204002087048</v>
      </c>
      <c r="S867" s="6">
        <v>0</v>
      </c>
      <c r="T867" s="5">
        <v>38.6</v>
      </c>
      <c r="U867" s="6">
        <v>0</v>
      </c>
      <c r="V867" s="9">
        <v>0</v>
      </c>
      <c r="W867" s="6">
        <v>0</v>
      </c>
      <c r="X867" s="25">
        <v>180</v>
      </c>
      <c r="Y867" s="6">
        <v>0</v>
      </c>
      <c r="Z867" s="21">
        <v>2.65</v>
      </c>
      <c r="AA867" s="6">
        <v>0</v>
      </c>
      <c r="AB867" s="30"/>
      <c r="AC867" s="6"/>
      <c r="AD867" s="33">
        <v>7.4362847631242015E-4</v>
      </c>
      <c r="AE867" s="6">
        <v>0</v>
      </c>
      <c r="AF867" s="35">
        <v>0.16480613830496613</v>
      </c>
      <c r="AG867" s="6">
        <v>0</v>
      </c>
      <c r="AH867" s="9">
        <v>4.2349663219632658</v>
      </c>
      <c r="AI867" s="6">
        <v>0</v>
      </c>
    </row>
    <row r="868" spans="1:35">
      <c r="A868" s="1" t="s">
        <v>85</v>
      </c>
      <c r="B868" s="1" t="s">
        <v>95</v>
      </c>
      <c r="C868" s="1" t="s">
        <v>96</v>
      </c>
      <c r="D868" s="10">
        <v>0.14652777777777778</v>
      </c>
      <c r="E868" s="3">
        <f t="shared" si="112"/>
        <v>-160.02716666666666</v>
      </c>
      <c r="F868" s="3">
        <f t="shared" si="113"/>
        <v>10.076166666666667</v>
      </c>
      <c r="G868" s="1">
        <v>5148</v>
      </c>
      <c r="H868" s="11">
        <v>3451.7042616883568</v>
      </c>
      <c r="I868" s="1">
        <v>0</v>
      </c>
      <c r="J868" s="14">
        <v>1.24746</v>
      </c>
      <c r="K868" s="6">
        <v>0</v>
      </c>
      <c r="L868" s="17">
        <v>34.68</v>
      </c>
      <c r="M868" s="6">
        <v>0</v>
      </c>
      <c r="N868" s="7">
        <v>27.771392395411567</v>
      </c>
      <c r="O868" s="6">
        <v>0</v>
      </c>
      <c r="P868" s="21">
        <v>3.26</v>
      </c>
      <c r="Q868" s="6">
        <v>0</v>
      </c>
      <c r="R868" s="48">
        <v>202.81551967950676</v>
      </c>
      <c r="S868" s="6">
        <v>0</v>
      </c>
      <c r="T868" s="5">
        <v>37.5</v>
      </c>
      <c r="U868" s="6">
        <v>0</v>
      </c>
      <c r="V868" s="9">
        <v>0</v>
      </c>
      <c r="W868" s="6">
        <v>0</v>
      </c>
      <c r="X868" s="25">
        <v>177</v>
      </c>
      <c r="Y868" s="6">
        <v>0</v>
      </c>
      <c r="Z868" s="21">
        <v>2.56</v>
      </c>
      <c r="AA868" s="6">
        <v>0</v>
      </c>
      <c r="AB868" s="30"/>
      <c r="AC868" s="6"/>
      <c r="AD868" s="33">
        <v>1.031515513444302E-3</v>
      </c>
      <c r="AE868" s="6">
        <v>0</v>
      </c>
      <c r="AF868" s="35">
        <v>0.12237679488997578</v>
      </c>
      <c r="AG868" s="6">
        <v>0</v>
      </c>
      <c r="AH868" s="9">
        <v>5.088828646396049</v>
      </c>
      <c r="AI868" s="6">
        <v>0</v>
      </c>
    </row>
    <row r="869" spans="1:35">
      <c r="A869" s="1" t="s">
        <v>85</v>
      </c>
      <c r="B869" s="1" t="s">
        <v>95</v>
      </c>
      <c r="C869" s="1" t="s">
        <v>96</v>
      </c>
      <c r="D869" s="10">
        <v>0.14652777777777778</v>
      </c>
      <c r="E869" s="3">
        <f t="shared" si="112"/>
        <v>-160.02716666666666</v>
      </c>
      <c r="F869" s="3">
        <f t="shared" si="113"/>
        <v>10.076166666666667</v>
      </c>
      <c r="G869" s="1">
        <v>5148</v>
      </c>
      <c r="H869" s="11">
        <v>3941.1791331621898</v>
      </c>
      <c r="I869" s="1">
        <v>0</v>
      </c>
      <c r="J869" s="14">
        <v>1.08274</v>
      </c>
      <c r="K869" s="6">
        <v>0</v>
      </c>
      <c r="L869" s="17">
        <v>34.69</v>
      </c>
      <c r="M869" s="6">
        <v>0</v>
      </c>
      <c r="N869" s="7">
        <v>27.790721198215351</v>
      </c>
      <c r="O869" s="6">
        <v>0</v>
      </c>
      <c r="P869" s="21">
        <v>3.7</v>
      </c>
      <c r="Q869" s="6">
        <v>0</v>
      </c>
      <c r="R869" s="48">
        <v>184.64163753586467</v>
      </c>
      <c r="S869" s="6">
        <v>0</v>
      </c>
      <c r="T869" s="5">
        <v>36.1</v>
      </c>
      <c r="U869" s="6">
        <v>0</v>
      </c>
      <c r="V869" s="9">
        <v>0</v>
      </c>
      <c r="W869" s="6">
        <v>0</v>
      </c>
      <c r="X869" s="25">
        <v>164</v>
      </c>
      <c r="Y869" s="6">
        <v>0</v>
      </c>
      <c r="Z869" s="21">
        <v>2.48</v>
      </c>
      <c r="AA869" s="6">
        <v>0</v>
      </c>
      <c r="AB869" s="30"/>
      <c r="AC869" s="6"/>
      <c r="AD869" s="33">
        <v>1.017647201024328E-3</v>
      </c>
      <c r="AE869" s="6">
        <v>0</v>
      </c>
      <c r="AF869" s="35">
        <v>0.11824265373672031</v>
      </c>
      <c r="AG869" s="6">
        <v>0</v>
      </c>
      <c r="AH869" s="9">
        <v>5.3817177342182445</v>
      </c>
      <c r="AI869" s="6">
        <v>0</v>
      </c>
    </row>
    <row r="870" spans="1:35">
      <c r="A870" s="1" t="s">
        <v>85</v>
      </c>
      <c r="B870" s="1" t="s">
        <v>95</v>
      </c>
      <c r="C870" s="1" t="s">
        <v>96</v>
      </c>
      <c r="D870" s="10">
        <v>0.14652777777777778</v>
      </c>
      <c r="E870" s="3">
        <f t="shared" si="112"/>
        <v>-160.02716666666666</v>
      </c>
      <c r="F870" s="3">
        <f t="shared" si="113"/>
        <v>10.076166666666667</v>
      </c>
      <c r="G870" s="1">
        <v>5148</v>
      </c>
      <c r="H870" s="11">
        <v>4428.7377248756302</v>
      </c>
      <c r="I870" s="1">
        <v>0</v>
      </c>
      <c r="J870" s="14">
        <v>0.99200500000000003</v>
      </c>
      <c r="K870" s="6">
        <v>0</v>
      </c>
      <c r="L870" s="17">
        <v>34.700000000000003</v>
      </c>
      <c r="M870" s="6">
        <v>0</v>
      </c>
      <c r="N870" s="7">
        <v>27.804833551782849</v>
      </c>
      <c r="O870" s="6">
        <v>0</v>
      </c>
      <c r="P870" s="21">
        <v>3.94</v>
      </c>
      <c r="Q870" s="6">
        <v>0</v>
      </c>
      <c r="R870" s="48">
        <v>174.73050902062357</v>
      </c>
      <c r="S870" s="6">
        <v>0</v>
      </c>
      <c r="T870" s="5">
        <v>35.299999999999997</v>
      </c>
      <c r="U870" s="6">
        <v>0</v>
      </c>
      <c r="V870" s="9">
        <v>0</v>
      </c>
      <c r="W870" s="6">
        <v>0</v>
      </c>
      <c r="X870" s="25">
        <v>157</v>
      </c>
      <c r="Y870" s="6">
        <v>0</v>
      </c>
      <c r="Z870" s="21">
        <v>2.4300000000000002</v>
      </c>
      <c r="AA870" s="6">
        <v>0</v>
      </c>
      <c r="AB870" s="30"/>
      <c r="AC870" s="6"/>
      <c r="AD870" s="33">
        <v>8.5887893469910347E-4</v>
      </c>
      <c r="AE870" s="6">
        <v>0</v>
      </c>
      <c r="AF870" s="35">
        <v>0.13328719748240186</v>
      </c>
      <c r="AG870" s="6">
        <v>0</v>
      </c>
      <c r="AH870" s="9">
        <v>5.147024849513814</v>
      </c>
      <c r="AI870" s="6">
        <v>0</v>
      </c>
    </row>
    <row r="871" spans="1:35">
      <c r="A871" s="1" t="s">
        <v>85</v>
      </c>
      <c r="B871" s="1" t="s">
        <v>95</v>
      </c>
      <c r="C871" s="1" t="s">
        <v>96</v>
      </c>
      <c r="D871" s="10">
        <v>0.14652777777777778</v>
      </c>
      <c r="E871" s="3">
        <f t="shared" si="112"/>
        <v>-160.02716666666666</v>
      </c>
      <c r="F871" s="3">
        <f t="shared" si="113"/>
        <v>10.076166666666667</v>
      </c>
      <c r="G871" s="1">
        <v>5148</v>
      </c>
      <c r="H871" s="11">
        <v>4915.4232511064547</v>
      </c>
      <c r="I871" s="1">
        <v>0</v>
      </c>
      <c r="J871" s="14">
        <v>0.94370900000000002</v>
      </c>
      <c r="K871" s="6">
        <v>0</v>
      </c>
      <c r="L871" s="17">
        <v>34.700000000000003</v>
      </c>
      <c r="M871" s="6">
        <v>0</v>
      </c>
      <c r="N871" s="7">
        <v>27.808021275702231</v>
      </c>
      <c r="O871" s="6">
        <v>0</v>
      </c>
      <c r="P871" s="21">
        <v>4.0599999999999996</v>
      </c>
      <c r="Q871" s="6">
        <v>0</v>
      </c>
      <c r="R871" s="48">
        <v>169.81487744599639</v>
      </c>
      <c r="S871" s="6">
        <v>0</v>
      </c>
      <c r="T871" s="5">
        <v>35</v>
      </c>
      <c r="U871" s="6">
        <v>0</v>
      </c>
      <c r="V871" s="9">
        <v>0</v>
      </c>
      <c r="W871" s="6">
        <v>0</v>
      </c>
      <c r="X871" s="25">
        <v>153</v>
      </c>
      <c r="Y871" s="6">
        <v>0</v>
      </c>
      <c r="Z871" s="21">
        <v>2.38</v>
      </c>
      <c r="AA871" s="6">
        <v>0</v>
      </c>
      <c r="AB871" s="30"/>
      <c r="AC871" s="6"/>
      <c r="AD871" s="33">
        <v>1.2459483165172852E-3</v>
      </c>
      <c r="AE871" s="6">
        <v>0</v>
      </c>
      <c r="AF871" s="35">
        <v>0.11323816707751634</v>
      </c>
      <c r="AG871" s="6">
        <v>0</v>
      </c>
      <c r="AH871" s="9">
        <v>5.837746997993519</v>
      </c>
      <c r="AI871" s="6">
        <v>0</v>
      </c>
    </row>
    <row r="872" spans="1:35">
      <c r="A872" s="1" t="s">
        <v>85</v>
      </c>
      <c r="B872" s="1" t="s">
        <v>95</v>
      </c>
      <c r="C872" s="1" t="s">
        <v>96</v>
      </c>
      <c r="D872" s="10">
        <v>0.14652777777777778</v>
      </c>
      <c r="E872" s="3">
        <f t="shared" si="112"/>
        <v>-160.02716666666666</v>
      </c>
      <c r="F872" s="3">
        <f t="shared" si="113"/>
        <v>10.076166666666667</v>
      </c>
      <c r="G872" s="1">
        <v>5148</v>
      </c>
      <c r="H872" s="11">
        <v>4915.8382477906425</v>
      </c>
      <c r="I872" s="1">
        <v>0</v>
      </c>
      <c r="J872" s="14">
        <v>0.94365699999999997</v>
      </c>
      <c r="K872" s="6">
        <v>0</v>
      </c>
      <c r="L872" s="17">
        <v>34.700000000000003</v>
      </c>
      <c r="M872" s="6">
        <v>0</v>
      </c>
      <c r="N872" s="7">
        <v>27.808024691361197</v>
      </c>
      <c r="O872" s="6">
        <v>0</v>
      </c>
      <c r="P872" s="21">
        <v>4.08</v>
      </c>
      <c r="Q872" s="6">
        <v>0</v>
      </c>
      <c r="R872" s="48">
        <v>168.92249619771036</v>
      </c>
      <c r="S872" s="6">
        <v>0</v>
      </c>
      <c r="T872" s="5">
        <v>35</v>
      </c>
      <c r="U872" s="6">
        <v>0</v>
      </c>
      <c r="V872" s="9">
        <v>0</v>
      </c>
      <c r="W872" s="6">
        <v>0</v>
      </c>
      <c r="X872" s="25">
        <v>153</v>
      </c>
      <c r="Y872" s="6">
        <v>0</v>
      </c>
      <c r="Z872" s="21">
        <v>2.39</v>
      </c>
      <c r="AA872" s="6">
        <v>0</v>
      </c>
      <c r="AB872" s="30"/>
      <c r="AC872" s="6"/>
      <c r="AE872" s="6"/>
      <c r="AF872" s="35"/>
      <c r="AG872" s="6"/>
      <c r="AI872" s="6"/>
    </row>
    <row r="873" spans="1:35">
      <c r="A873" s="1" t="s">
        <v>85</v>
      </c>
      <c r="B873" s="1" t="s">
        <v>97</v>
      </c>
      <c r="C873" s="1" t="s">
        <v>98</v>
      </c>
      <c r="D873" s="10">
        <v>0.65069444444444446</v>
      </c>
      <c r="E873" s="3">
        <f>-(160+2.24/60)</f>
        <v>-160.03733333333332</v>
      </c>
      <c r="F873" s="3">
        <f>15+2.32/60</f>
        <v>15.038666666666666</v>
      </c>
      <c r="G873" s="1">
        <v>5477</v>
      </c>
      <c r="H873" s="11">
        <v>0</v>
      </c>
      <c r="I873" s="1">
        <v>0</v>
      </c>
      <c r="J873" s="19">
        <v>27.1</v>
      </c>
      <c r="K873" s="6">
        <v>0</v>
      </c>
      <c r="L873" s="20">
        <v>34.713500000000003</v>
      </c>
      <c r="M873" s="6">
        <v>0</v>
      </c>
      <c r="N873" s="7">
        <v>22.472119734752255</v>
      </c>
      <c r="O873" s="6">
        <v>0</v>
      </c>
      <c r="P873" s="29">
        <v>4.6130168800126423</v>
      </c>
      <c r="Q873" s="6">
        <v>0</v>
      </c>
      <c r="R873" s="48">
        <v>-1.9231256019110674</v>
      </c>
      <c r="S873" s="6">
        <v>0</v>
      </c>
      <c r="T873" s="5">
        <v>0</v>
      </c>
      <c r="U873" s="6">
        <v>0</v>
      </c>
      <c r="V873" s="9">
        <v>0</v>
      </c>
      <c r="W873" s="6">
        <v>0</v>
      </c>
      <c r="X873" s="25">
        <v>0.7</v>
      </c>
      <c r="Y873" s="6">
        <v>0</v>
      </c>
      <c r="Z873" s="29">
        <v>8.7030920603057893E-2</v>
      </c>
      <c r="AA873" s="6">
        <v>0</v>
      </c>
      <c r="AB873" s="52">
        <v>7.0285815347825881E-2</v>
      </c>
      <c r="AC873" s="6">
        <v>0</v>
      </c>
      <c r="AD873" s="33">
        <v>2.0760616659116882</v>
      </c>
      <c r="AE873" s="6">
        <v>0</v>
      </c>
      <c r="AF873" s="35">
        <v>6.480800350729278</v>
      </c>
      <c r="AG873" s="6">
        <v>0</v>
      </c>
      <c r="AH873" s="9">
        <v>80.939971632278684</v>
      </c>
      <c r="AI873" s="6">
        <v>0</v>
      </c>
    </row>
    <row r="874" spans="1:35">
      <c r="A874" s="1" t="s">
        <v>85</v>
      </c>
      <c r="B874" s="1" t="s">
        <v>97</v>
      </c>
      <c r="C874" s="1" t="s">
        <v>98</v>
      </c>
      <c r="D874" s="10">
        <v>0.65069444444444446</v>
      </c>
      <c r="E874" s="3">
        <f t="shared" ref="E874:E889" si="114">-(160+2.24/60)</f>
        <v>-160.03733333333332</v>
      </c>
      <c r="F874" s="3">
        <f t="shared" ref="F874:F889" si="115">15+2.32/60</f>
        <v>15.038666666666666</v>
      </c>
      <c r="G874" s="1">
        <v>5477</v>
      </c>
      <c r="H874" s="11">
        <v>4.570070805302449</v>
      </c>
      <c r="I874" s="1">
        <v>0</v>
      </c>
      <c r="J874" s="14">
        <v>27.0489</v>
      </c>
      <c r="K874" s="6">
        <v>0</v>
      </c>
      <c r="L874" s="20">
        <v>34.709200000000003</v>
      </c>
      <c r="M874" s="6">
        <v>0</v>
      </c>
      <c r="N874" s="7">
        <v>22.485205408055663</v>
      </c>
      <c r="O874" s="6">
        <v>0</v>
      </c>
      <c r="P874" s="29">
        <v>4.5888571767215831</v>
      </c>
      <c r="Q874" s="6">
        <v>0</v>
      </c>
      <c r="R874" s="48">
        <v>-0.66680578481935981</v>
      </c>
      <c r="S874" s="6">
        <v>0</v>
      </c>
      <c r="T874" s="5">
        <v>0</v>
      </c>
      <c r="U874" s="6">
        <v>0</v>
      </c>
      <c r="V874" s="9">
        <v>0</v>
      </c>
      <c r="W874" s="6">
        <v>0</v>
      </c>
      <c r="X874" s="25">
        <v>0.7</v>
      </c>
      <c r="Y874" s="6">
        <v>0</v>
      </c>
      <c r="Z874" s="29">
        <v>8.354952528841933E-2</v>
      </c>
      <c r="AA874" s="6">
        <v>0</v>
      </c>
      <c r="AB874" s="52">
        <v>7.0080100766320014E-2</v>
      </c>
      <c r="AC874" s="6">
        <v>0</v>
      </c>
      <c r="AD874" s="33">
        <v>0.39308787416103891</v>
      </c>
      <c r="AE874" s="6">
        <v>0</v>
      </c>
      <c r="AF874" s="35">
        <v>5.2430253784432121</v>
      </c>
      <c r="AG874" s="6">
        <v>0</v>
      </c>
      <c r="AH874" s="9">
        <v>51.907257370879591</v>
      </c>
      <c r="AI874" s="6">
        <v>0</v>
      </c>
    </row>
    <row r="875" spans="1:35">
      <c r="A875" s="1" t="s">
        <v>85</v>
      </c>
      <c r="B875" s="1" t="s">
        <v>97</v>
      </c>
      <c r="C875" s="1" t="s">
        <v>98</v>
      </c>
      <c r="D875" s="10">
        <v>0.65069444444444446</v>
      </c>
      <c r="E875" s="3">
        <f t="shared" si="114"/>
        <v>-160.03733333333332</v>
      </c>
      <c r="F875" s="3">
        <f t="shared" si="115"/>
        <v>15.038666666666666</v>
      </c>
      <c r="G875" s="1">
        <v>5477</v>
      </c>
      <c r="H875" s="11">
        <v>10.378695444081856</v>
      </c>
      <c r="I875" s="1">
        <v>0</v>
      </c>
      <c r="J875" s="14">
        <v>27.049600000000002</v>
      </c>
      <c r="K875" s="6">
        <v>0</v>
      </c>
      <c r="L875" s="20">
        <v>34.709200000000003</v>
      </c>
      <c r="M875" s="6">
        <v>0</v>
      </c>
      <c r="N875" s="7">
        <v>22.48498193128205</v>
      </c>
      <c r="O875" s="6">
        <v>0</v>
      </c>
      <c r="P875" s="29">
        <v>4.629053455019557</v>
      </c>
      <c r="Q875" s="6">
        <v>0</v>
      </c>
      <c r="R875" s="48">
        <v>-2.4636520448112549</v>
      </c>
      <c r="S875" s="6">
        <v>0</v>
      </c>
      <c r="T875" s="5">
        <v>0</v>
      </c>
      <c r="U875" s="6">
        <v>0</v>
      </c>
      <c r="V875" s="9">
        <v>0</v>
      </c>
      <c r="W875" s="6">
        <v>0</v>
      </c>
      <c r="X875" s="25">
        <v>0.8</v>
      </c>
      <c r="Y875" s="6">
        <v>0</v>
      </c>
      <c r="Z875" s="29">
        <v>8.0364114934596165E-2</v>
      </c>
      <c r="AA875" s="6">
        <v>0</v>
      </c>
      <c r="AB875" s="52">
        <v>7.4331535450773881E-2</v>
      </c>
      <c r="AC875" s="6">
        <v>0</v>
      </c>
      <c r="AD875" s="33">
        <v>0.38058136170389611</v>
      </c>
      <c r="AE875" s="6">
        <v>0</v>
      </c>
      <c r="AF875" s="35">
        <v>5.3724200505570705</v>
      </c>
      <c r="AG875" s="6">
        <v>0</v>
      </c>
      <c r="AH875" s="9">
        <v>60.805510751366384</v>
      </c>
      <c r="AI875" s="6">
        <v>0</v>
      </c>
    </row>
    <row r="876" spans="1:35">
      <c r="A876" s="1" t="s">
        <v>85</v>
      </c>
      <c r="B876" s="1" t="s">
        <v>97</v>
      </c>
      <c r="C876" s="1" t="s">
        <v>98</v>
      </c>
      <c r="D876" s="10">
        <v>0.65069444444444446</v>
      </c>
      <c r="E876" s="3">
        <f t="shared" si="114"/>
        <v>-160.03733333333332</v>
      </c>
      <c r="F876" s="3">
        <f t="shared" si="115"/>
        <v>15.038666666666666</v>
      </c>
      <c r="G876" s="1">
        <v>5477</v>
      </c>
      <c r="H876" s="11">
        <v>18.968557208947864</v>
      </c>
      <c r="I876" s="1">
        <v>0</v>
      </c>
      <c r="J876" s="14">
        <v>27.0486</v>
      </c>
      <c r="K876" s="6">
        <v>0</v>
      </c>
      <c r="L876" s="20">
        <v>34.709200000000003</v>
      </c>
      <c r="M876" s="6">
        <v>0</v>
      </c>
      <c r="N876" s="7">
        <v>22.48530118268252</v>
      </c>
      <c r="O876" s="6">
        <v>0</v>
      </c>
      <c r="P876" s="29">
        <v>4.6455458002449523</v>
      </c>
      <c r="Q876" s="6">
        <v>0</v>
      </c>
      <c r="R876" s="48">
        <v>-3.1965323690031369</v>
      </c>
      <c r="S876" s="6">
        <v>0</v>
      </c>
      <c r="T876" s="5">
        <v>0</v>
      </c>
      <c r="U876" s="6">
        <v>0</v>
      </c>
      <c r="V876" s="9">
        <v>0</v>
      </c>
      <c r="W876" s="6">
        <v>0</v>
      </c>
      <c r="X876" s="25">
        <v>0.7</v>
      </c>
      <c r="Y876" s="6">
        <v>0</v>
      </c>
      <c r="Z876" s="29">
        <v>7.6648779721643384E-2</v>
      </c>
      <c r="AA876" s="6">
        <v>0</v>
      </c>
      <c r="AB876" s="52">
        <v>7.8240112499384701E-2</v>
      </c>
      <c r="AC876" s="6">
        <v>0</v>
      </c>
      <c r="AD876" s="33">
        <v>0.35169182237922081</v>
      </c>
      <c r="AE876" s="6">
        <v>0</v>
      </c>
      <c r="AF876" s="35">
        <v>5.3567362502517284</v>
      </c>
      <c r="AG876" s="6">
        <v>0</v>
      </c>
      <c r="AH876" s="9">
        <v>55.08687497399626</v>
      </c>
      <c r="AI876" s="6">
        <v>0</v>
      </c>
    </row>
    <row r="877" spans="1:35">
      <c r="A877" s="1" t="s">
        <v>85</v>
      </c>
      <c r="B877" s="1" t="s">
        <v>97</v>
      </c>
      <c r="C877" s="1" t="s">
        <v>98</v>
      </c>
      <c r="D877" s="10">
        <v>0.65069444444444446</v>
      </c>
      <c r="E877" s="3">
        <f t="shared" si="114"/>
        <v>-160.03733333333332</v>
      </c>
      <c r="F877" s="3">
        <f t="shared" si="115"/>
        <v>15.038666666666666</v>
      </c>
      <c r="G877" s="1">
        <v>5477</v>
      </c>
      <c r="H877" s="11">
        <v>29.647477173661631</v>
      </c>
      <c r="I877" s="1">
        <v>0</v>
      </c>
      <c r="J877" s="14">
        <v>27.049199999999999</v>
      </c>
      <c r="K877" s="6">
        <v>0</v>
      </c>
      <c r="L877" s="20">
        <v>34.709299999999999</v>
      </c>
      <c r="M877" s="6">
        <v>0</v>
      </c>
      <c r="N877" s="7">
        <v>22.485184937887198</v>
      </c>
      <c r="O877" s="6">
        <v>0</v>
      </c>
      <c r="P877" s="29">
        <v>4.5411739757417724</v>
      </c>
      <c r="Q877" s="6">
        <v>0</v>
      </c>
      <c r="R877" s="48">
        <v>1.4607784463270264</v>
      </c>
      <c r="S877" s="6">
        <v>0</v>
      </c>
      <c r="T877" s="5">
        <v>0</v>
      </c>
      <c r="U877" s="6">
        <v>0</v>
      </c>
      <c r="V877" s="9">
        <v>0</v>
      </c>
      <c r="W877" s="6">
        <v>0</v>
      </c>
      <c r="X877" s="25">
        <v>0.7</v>
      </c>
      <c r="Y877" s="6">
        <v>0</v>
      </c>
      <c r="Z877" s="29">
        <v>8.1775469184230482E-2</v>
      </c>
      <c r="AA877" s="6">
        <v>0</v>
      </c>
      <c r="AB877" s="52">
        <v>7.0217243820657249E-2</v>
      </c>
      <c r="AC877" s="6">
        <v>0</v>
      </c>
      <c r="AD877" s="33">
        <v>0.39251939632207788</v>
      </c>
      <c r="AE877" s="6">
        <v>0</v>
      </c>
      <c r="AF877" s="35">
        <v>5.4708459054017027</v>
      </c>
      <c r="AG877" s="6">
        <v>0</v>
      </c>
      <c r="AH877" s="9">
        <v>55.428216275507303</v>
      </c>
      <c r="AI877" s="6">
        <v>0</v>
      </c>
    </row>
    <row r="878" spans="1:35">
      <c r="A878" s="1" t="s">
        <v>85</v>
      </c>
      <c r="B878" s="1" t="s">
        <v>97</v>
      </c>
      <c r="C878" s="1" t="s">
        <v>98</v>
      </c>
      <c r="D878" s="10">
        <v>0.65069444444444446</v>
      </c>
      <c r="E878" s="3">
        <f t="shared" si="114"/>
        <v>-160.03733333333332</v>
      </c>
      <c r="F878" s="3">
        <f t="shared" si="115"/>
        <v>15.038666666666666</v>
      </c>
      <c r="G878" s="1">
        <v>5477</v>
      </c>
      <c r="H878" s="11">
        <v>39.41636774832962</v>
      </c>
      <c r="I878" s="1">
        <v>0</v>
      </c>
      <c r="J878" s="14">
        <v>27.0459</v>
      </c>
      <c r="K878" s="6">
        <v>0</v>
      </c>
      <c r="L878" s="20">
        <v>34.709099999999999</v>
      </c>
      <c r="M878" s="6">
        <v>0</v>
      </c>
      <c r="N878" s="7">
        <v>22.486087818187571</v>
      </c>
      <c r="O878" s="6">
        <v>0</v>
      </c>
      <c r="P878" s="29">
        <v>4.6668215005333646</v>
      </c>
      <c r="Q878" s="6">
        <v>0</v>
      </c>
      <c r="R878" s="48">
        <v>-4.1370855732427003</v>
      </c>
      <c r="S878" s="6">
        <v>0</v>
      </c>
      <c r="T878" s="5">
        <v>0</v>
      </c>
      <c r="U878" s="6">
        <v>0</v>
      </c>
      <c r="V878" s="9">
        <v>0</v>
      </c>
      <c r="W878" s="6">
        <v>0</v>
      </c>
      <c r="X878" s="25">
        <v>0.9</v>
      </c>
      <c r="Y878" s="6">
        <v>0</v>
      </c>
      <c r="Z878" s="29">
        <v>7.2760180598870433E-2</v>
      </c>
      <c r="AA878" s="6">
        <v>0</v>
      </c>
      <c r="AB878" s="52">
        <v>7.7691540282035815E-2</v>
      </c>
      <c r="AC878" s="6">
        <v>0</v>
      </c>
      <c r="AD878" s="33">
        <v>0.43087358236363632</v>
      </c>
      <c r="AE878" s="6">
        <v>0</v>
      </c>
      <c r="AF878" s="35">
        <v>5.3537830650131655</v>
      </c>
      <c r="AG878" s="6">
        <v>0</v>
      </c>
      <c r="AH878" s="9">
        <v>49.775043213495472</v>
      </c>
      <c r="AI878" s="6">
        <v>0</v>
      </c>
    </row>
    <row r="879" spans="1:35">
      <c r="A879" s="1" t="s">
        <v>85</v>
      </c>
      <c r="B879" s="1" t="s">
        <v>97</v>
      </c>
      <c r="C879" s="1" t="s">
        <v>98</v>
      </c>
      <c r="D879" s="10">
        <v>0.65069444444444446</v>
      </c>
      <c r="E879" s="3">
        <f t="shared" si="114"/>
        <v>-160.03733333333332</v>
      </c>
      <c r="F879" s="3">
        <f t="shared" si="115"/>
        <v>15.038666666666666</v>
      </c>
      <c r="G879" s="1">
        <v>5477</v>
      </c>
      <c r="H879" s="11">
        <v>49.83978159889368</v>
      </c>
      <c r="I879" s="1">
        <v>0</v>
      </c>
      <c r="J879" s="14">
        <v>27.045500000000001</v>
      </c>
      <c r="K879" s="6">
        <v>0</v>
      </c>
      <c r="L879" s="20">
        <v>34.713299999999997</v>
      </c>
      <c r="M879" s="6">
        <v>0</v>
      </c>
      <c r="N879" s="7">
        <v>22.489378346852163</v>
      </c>
      <c r="O879" s="6">
        <v>0</v>
      </c>
      <c r="P879" s="29">
        <v>4.6440983959543285</v>
      </c>
      <c r="Q879" s="6">
        <v>0</v>
      </c>
      <c r="R879" s="48">
        <v>-3.1261194104525032</v>
      </c>
      <c r="S879" s="6">
        <v>0</v>
      </c>
      <c r="T879" s="5">
        <v>0</v>
      </c>
      <c r="U879" s="6">
        <v>0</v>
      </c>
      <c r="V879" s="9">
        <v>0</v>
      </c>
      <c r="W879" s="6">
        <v>0</v>
      </c>
      <c r="X879" s="25">
        <v>0.8</v>
      </c>
      <c r="Y879" s="6">
        <v>0</v>
      </c>
      <c r="Z879" s="29">
        <v>7.0833073266208649E-2</v>
      </c>
      <c r="AA879" s="6">
        <v>0</v>
      </c>
      <c r="AB879" s="52">
        <v>5.8285798093319019E-2</v>
      </c>
      <c r="AC879" s="6">
        <v>0</v>
      </c>
      <c r="AD879" s="33">
        <v>0.42841832318181816</v>
      </c>
      <c r="AE879" s="6">
        <v>0</v>
      </c>
      <c r="AF879" s="35">
        <v>4.266067357314606</v>
      </c>
      <c r="AG879" s="6">
        <v>0</v>
      </c>
      <c r="AH879" s="9">
        <v>62.727309037956012</v>
      </c>
      <c r="AI879" s="6">
        <v>0</v>
      </c>
    </row>
    <row r="880" spans="1:35">
      <c r="A880" s="1" t="s">
        <v>85</v>
      </c>
      <c r="B880" s="1" t="s">
        <v>97</v>
      </c>
      <c r="C880" s="1" t="s">
        <v>98</v>
      </c>
      <c r="D880" s="10">
        <v>0.65069444444444446</v>
      </c>
      <c r="E880" s="3">
        <f t="shared" si="114"/>
        <v>-160.03733333333332</v>
      </c>
      <c r="F880" s="3">
        <f t="shared" si="115"/>
        <v>15.038666666666666</v>
      </c>
      <c r="G880" s="1">
        <v>5477</v>
      </c>
      <c r="H880" s="11">
        <v>74.062954064870084</v>
      </c>
      <c r="I880" s="1">
        <v>0</v>
      </c>
      <c r="J880" s="14">
        <v>26.5991</v>
      </c>
      <c r="K880" s="6">
        <v>0</v>
      </c>
      <c r="L880" s="20">
        <v>34.807099999999998</v>
      </c>
      <c r="M880" s="6">
        <v>0</v>
      </c>
      <c r="N880" s="7">
        <v>22.701818261520998</v>
      </c>
      <c r="O880" s="6">
        <v>0</v>
      </c>
      <c r="P880" s="29">
        <v>4.7935109636126576</v>
      </c>
      <c r="Q880" s="6">
        <v>0</v>
      </c>
      <c r="R880" s="48">
        <v>-8.38308473719934</v>
      </c>
      <c r="S880" s="6">
        <v>0</v>
      </c>
      <c r="T880" s="5">
        <v>0</v>
      </c>
      <c r="U880" s="6">
        <v>0</v>
      </c>
      <c r="V880" s="9">
        <v>0</v>
      </c>
      <c r="W880" s="6">
        <v>0</v>
      </c>
      <c r="X880" s="25">
        <v>0.7</v>
      </c>
      <c r="Y880" s="6">
        <v>0</v>
      </c>
      <c r="Z880" s="29">
        <v>5.892334950719768E-2</v>
      </c>
      <c r="AA880" s="6">
        <v>0</v>
      </c>
      <c r="AB880" s="52">
        <v>0.26530323861535432</v>
      </c>
      <c r="AC880" s="6">
        <v>0</v>
      </c>
      <c r="AD880" s="33">
        <v>0.36989742218181815</v>
      </c>
      <c r="AE880" s="6">
        <v>0</v>
      </c>
      <c r="AF880" s="35">
        <v>4.2434792563364914</v>
      </c>
      <c r="AG880" s="6">
        <v>0</v>
      </c>
      <c r="AH880" s="9">
        <v>87.482064720278871</v>
      </c>
      <c r="AI880" s="6">
        <v>0</v>
      </c>
    </row>
    <row r="881" spans="1:35">
      <c r="A881" s="1" t="s">
        <v>85</v>
      </c>
      <c r="B881" s="1" t="s">
        <v>97</v>
      </c>
      <c r="C881" s="1" t="s">
        <v>98</v>
      </c>
      <c r="D881" s="10">
        <v>0.65069444444444446</v>
      </c>
      <c r="E881" s="3">
        <f t="shared" si="114"/>
        <v>-160.03733333333332</v>
      </c>
      <c r="F881" s="3">
        <f t="shared" si="115"/>
        <v>15.038666666666666</v>
      </c>
      <c r="G881" s="1">
        <v>5477</v>
      </c>
      <c r="H881" s="11">
        <v>98.67576917944487</v>
      </c>
      <c r="I881" s="1">
        <v>0</v>
      </c>
      <c r="J881" s="14">
        <v>26.299700000000001</v>
      </c>
      <c r="K881" s="6">
        <v>0</v>
      </c>
      <c r="L881" s="20">
        <v>34.847299999999997</v>
      </c>
      <c r="M881" s="6">
        <v>0</v>
      </c>
      <c r="N881" s="7">
        <v>22.826388215478687</v>
      </c>
      <c r="O881" s="6">
        <v>0</v>
      </c>
      <c r="P881" s="29">
        <v>4.7155072695665909</v>
      </c>
      <c r="Q881" s="6">
        <v>0</v>
      </c>
      <c r="R881" s="48">
        <v>-3.9156923428610924</v>
      </c>
      <c r="S881" s="6">
        <v>0</v>
      </c>
      <c r="T881" s="5">
        <v>0</v>
      </c>
      <c r="U881" s="6">
        <v>0</v>
      </c>
      <c r="V881" s="9">
        <v>0</v>
      </c>
      <c r="W881" s="6">
        <v>0</v>
      </c>
      <c r="X881" s="25">
        <v>0.7</v>
      </c>
      <c r="Y881" s="6">
        <v>0</v>
      </c>
      <c r="Z881" s="29">
        <v>5.58001738321489E-2</v>
      </c>
      <c r="AA881" s="6">
        <v>0</v>
      </c>
      <c r="AB881" s="52">
        <v>0.14859449937437916</v>
      </c>
      <c r="AC881" s="6">
        <v>0</v>
      </c>
      <c r="AD881" s="33">
        <v>0.26630755445454546</v>
      </c>
      <c r="AE881" s="6">
        <v>0</v>
      </c>
      <c r="AF881" s="35">
        <v>3.1594161643851502</v>
      </c>
      <c r="AG881" s="6">
        <v>0</v>
      </c>
      <c r="AH881" s="9">
        <v>99.032892320900032</v>
      </c>
      <c r="AI881" s="6">
        <v>0</v>
      </c>
    </row>
    <row r="882" spans="1:35">
      <c r="A882" s="1" t="s">
        <v>85</v>
      </c>
      <c r="B882" s="1" t="s">
        <v>97</v>
      </c>
      <c r="C882" s="1" t="s">
        <v>98</v>
      </c>
      <c r="D882" s="10">
        <v>0.65069444444444446</v>
      </c>
      <c r="E882" s="3">
        <f t="shared" si="114"/>
        <v>-160.03733333333332</v>
      </c>
      <c r="F882" s="3">
        <f t="shared" si="115"/>
        <v>15.038666666666666</v>
      </c>
      <c r="G882" s="1">
        <v>5477</v>
      </c>
      <c r="H882" s="11">
        <v>148.93168203379915</v>
      </c>
      <c r="I882" s="1">
        <v>0</v>
      </c>
      <c r="J882" s="14">
        <v>23.031300000000002</v>
      </c>
      <c r="K882" s="6">
        <v>0</v>
      </c>
      <c r="L882" s="20">
        <v>35.161299999999997</v>
      </c>
      <c r="M882" s="6">
        <v>0</v>
      </c>
      <c r="N882" s="7">
        <v>24.048505086341493</v>
      </c>
      <c r="O882" s="6">
        <v>0</v>
      </c>
      <c r="P882" s="29">
        <v>4.484314408755087</v>
      </c>
      <c r="Q882" s="6">
        <v>0</v>
      </c>
      <c r="R882" s="48">
        <v>17.940378764503549</v>
      </c>
      <c r="S882" s="6">
        <v>0</v>
      </c>
      <c r="T882" s="5">
        <v>0.30782865571903656</v>
      </c>
      <c r="U882" s="6">
        <v>0</v>
      </c>
      <c r="V882" s="9">
        <v>0.14217134428096345</v>
      </c>
      <c r="W882" s="6">
        <v>0</v>
      </c>
      <c r="X882" s="25">
        <v>0.8</v>
      </c>
      <c r="Y882" s="6">
        <v>0</v>
      </c>
      <c r="Z882" s="29">
        <v>0.10373723367421778</v>
      </c>
      <c r="AA882" s="6">
        <v>0</v>
      </c>
      <c r="AB882" s="52">
        <v>0.13714305433722115</v>
      </c>
      <c r="AC882" s="6">
        <v>0</v>
      </c>
      <c r="AD882" s="33">
        <v>0.10570771445454544</v>
      </c>
      <c r="AE882" s="6">
        <v>0</v>
      </c>
      <c r="AF882" s="35">
        <v>1.8395958620651127</v>
      </c>
      <c r="AG882" s="6">
        <v>0</v>
      </c>
      <c r="AH882" s="9">
        <v>82.880473551827833</v>
      </c>
      <c r="AI882" s="6">
        <v>0</v>
      </c>
    </row>
    <row r="883" spans="1:35">
      <c r="A883" s="1" t="s">
        <v>85</v>
      </c>
      <c r="B883" s="1" t="s">
        <v>97</v>
      </c>
      <c r="C883" s="1" t="s">
        <v>98</v>
      </c>
      <c r="D883" s="10">
        <v>0.65069444444444446</v>
      </c>
      <c r="E883" s="3">
        <f t="shared" si="114"/>
        <v>-160.03733333333332</v>
      </c>
      <c r="F883" s="3">
        <f t="shared" si="115"/>
        <v>15.038666666666666</v>
      </c>
      <c r="G883" s="1">
        <v>5477</v>
      </c>
      <c r="H883" s="11">
        <v>198.76710594898211</v>
      </c>
      <c r="I883" s="1">
        <v>0</v>
      </c>
      <c r="J883" s="14">
        <v>17.339600000000001</v>
      </c>
      <c r="K883" s="6">
        <v>0</v>
      </c>
      <c r="L883" s="20">
        <v>34.597099999999998</v>
      </c>
      <c r="M883" s="6">
        <v>0</v>
      </c>
      <c r="N883" s="7">
        <v>25.124966846829466</v>
      </c>
      <c r="O883" s="6">
        <v>0</v>
      </c>
      <c r="P883" s="29">
        <v>3.9894112935087511</v>
      </c>
      <c r="Q883" s="6">
        <v>0</v>
      </c>
      <c r="R883" s="48">
        <v>64.985003022675812</v>
      </c>
      <c r="S883" s="6">
        <v>0</v>
      </c>
      <c r="T883" s="5">
        <v>6.9</v>
      </c>
      <c r="U883" s="6">
        <v>0</v>
      </c>
      <c r="V883" s="9">
        <v>0</v>
      </c>
      <c r="W883" s="6">
        <v>0</v>
      </c>
      <c r="X883" s="25">
        <v>4.2</v>
      </c>
      <c r="Y883" s="6">
        <v>0</v>
      </c>
      <c r="Z883" s="29">
        <v>0.57575774514037414</v>
      </c>
      <c r="AA883" s="6">
        <v>0</v>
      </c>
      <c r="AB883" s="52">
        <v>1.638859499329794E-2</v>
      </c>
      <c r="AC883" s="6">
        <v>0</v>
      </c>
      <c r="AD883" s="33">
        <v>3.929303948051948E-3</v>
      </c>
      <c r="AE883" s="6">
        <v>0</v>
      </c>
      <c r="AF883" s="35">
        <v>1.7104077319373565</v>
      </c>
      <c r="AG883" s="6">
        <v>0</v>
      </c>
      <c r="AH883" s="9">
        <v>48.563982979367211</v>
      </c>
      <c r="AI883" s="6">
        <v>0</v>
      </c>
    </row>
    <row r="884" spans="1:35">
      <c r="A884" s="1" t="s">
        <v>85</v>
      </c>
      <c r="B884" s="1" t="s">
        <v>97</v>
      </c>
      <c r="C884" s="1" t="s">
        <v>98</v>
      </c>
      <c r="D884" s="10">
        <v>0.65069444444444446</v>
      </c>
      <c r="E884" s="3">
        <f t="shared" si="114"/>
        <v>-160.03733333333332</v>
      </c>
      <c r="F884" s="3">
        <f t="shared" si="115"/>
        <v>15.038666666666666</v>
      </c>
      <c r="G884" s="1">
        <v>5477</v>
      </c>
      <c r="H884" s="11">
        <v>251.47396691073405</v>
      </c>
      <c r="I884" s="1">
        <v>0</v>
      </c>
      <c r="J884" s="14">
        <v>12.081899999999999</v>
      </c>
      <c r="K884" s="6">
        <v>0</v>
      </c>
      <c r="L884" s="20">
        <v>34.261000000000003</v>
      </c>
      <c r="M884" s="6">
        <v>0</v>
      </c>
      <c r="N884" s="7">
        <v>26.000070492003715</v>
      </c>
      <c r="O884" s="6">
        <v>0</v>
      </c>
      <c r="P884" s="29">
        <v>2.6468263304492119</v>
      </c>
      <c r="Q884" s="6">
        <v>0</v>
      </c>
      <c r="R884" s="48">
        <v>152.7801291868374</v>
      </c>
      <c r="S884" s="6">
        <v>0</v>
      </c>
      <c r="T884" s="5">
        <v>21.6</v>
      </c>
      <c r="U884" s="6">
        <v>0</v>
      </c>
      <c r="V884" s="9">
        <v>0</v>
      </c>
      <c r="W884" s="6">
        <v>0</v>
      </c>
      <c r="X884" s="25">
        <v>18</v>
      </c>
      <c r="Y884" s="6">
        <v>0</v>
      </c>
      <c r="Z884" s="29">
        <v>1.6595997814452379</v>
      </c>
      <c r="AA884" s="6">
        <v>0</v>
      </c>
      <c r="AB884" s="52">
        <v>1.3234304743541841E-2</v>
      </c>
      <c r="AC884" s="6">
        <v>0</v>
      </c>
      <c r="AD884" s="33">
        <v>2.6148202077922074E-3</v>
      </c>
      <c r="AE884" s="6">
        <v>0</v>
      </c>
      <c r="AF884" s="35">
        <v>1.312290780772239</v>
      </c>
      <c r="AG884" s="6">
        <v>0</v>
      </c>
      <c r="AH884" s="9">
        <v>22.513341965903287</v>
      </c>
      <c r="AI884" s="6">
        <v>0</v>
      </c>
    </row>
    <row r="885" spans="1:35">
      <c r="A885" s="1" t="s">
        <v>85</v>
      </c>
      <c r="B885" s="1" t="s">
        <v>97</v>
      </c>
      <c r="C885" s="1" t="s">
        <v>98</v>
      </c>
      <c r="D885" s="10">
        <v>0.65069444444444446</v>
      </c>
      <c r="E885" s="3">
        <f t="shared" si="114"/>
        <v>-160.03733333333332</v>
      </c>
      <c r="F885" s="3">
        <f t="shared" si="115"/>
        <v>15.038666666666666</v>
      </c>
      <c r="G885" s="1">
        <v>5477</v>
      </c>
      <c r="H885" s="11">
        <v>300.09035149803316</v>
      </c>
      <c r="I885" s="1">
        <v>0</v>
      </c>
      <c r="J885" s="14">
        <v>10.1876</v>
      </c>
      <c r="K885" s="6">
        <v>0</v>
      </c>
      <c r="L885" s="20">
        <v>34.265500000000003</v>
      </c>
      <c r="M885" s="6">
        <v>0</v>
      </c>
      <c r="N885" s="7">
        <v>26.346777668071127</v>
      </c>
      <c r="O885" s="6">
        <v>0</v>
      </c>
      <c r="P885" s="29">
        <v>2.2830295918770496</v>
      </c>
      <c r="Q885" s="6">
        <v>0</v>
      </c>
      <c r="R885" s="48">
        <v>180.30904125912923</v>
      </c>
      <c r="S885" s="6">
        <v>0</v>
      </c>
      <c r="T885" s="5">
        <v>26.5</v>
      </c>
      <c r="U885" s="6">
        <v>0</v>
      </c>
      <c r="V885" s="9">
        <v>0</v>
      </c>
      <c r="W885" s="6">
        <v>0</v>
      </c>
      <c r="X885" s="25">
        <v>27.6</v>
      </c>
      <c r="Y885" s="6">
        <v>0</v>
      </c>
      <c r="Z885" s="29">
        <v>1.9514511234594556</v>
      </c>
      <c r="AA885" s="6">
        <v>0</v>
      </c>
      <c r="AB885" s="52"/>
      <c r="AC885" s="6"/>
      <c r="AD885" s="33">
        <v>1.7376084571428568E-3</v>
      </c>
      <c r="AE885" s="6">
        <v>0</v>
      </c>
      <c r="AF885" s="35">
        <v>0.95936042414398359</v>
      </c>
      <c r="AG885" s="6">
        <v>0</v>
      </c>
      <c r="AH885" s="9">
        <v>26.22817798578529</v>
      </c>
      <c r="AI885" s="6">
        <v>0</v>
      </c>
    </row>
    <row r="886" spans="1:35">
      <c r="A886" s="1" t="s">
        <v>85</v>
      </c>
      <c r="B886" s="1" t="s">
        <v>97</v>
      </c>
      <c r="C886" s="1" t="s">
        <v>98</v>
      </c>
      <c r="D886" s="10">
        <v>0.65069444444444446</v>
      </c>
      <c r="E886" s="3">
        <f t="shared" si="114"/>
        <v>-160.03733333333332</v>
      </c>
      <c r="F886" s="3">
        <f t="shared" si="115"/>
        <v>15.038666666666666</v>
      </c>
      <c r="G886" s="1">
        <v>5477</v>
      </c>
      <c r="H886" s="11">
        <v>397.49512696831744</v>
      </c>
      <c r="I886" s="1">
        <v>0</v>
      </c>
      <c r="J886" s="14">
        <v>8.8655899999999992</v>
      </c>
      <c r="K886" s="6">
        <v>0</v>
      </c>
      <c r="L886" s="20">
        <v>34.454700000000003</v>
      </c>
      <c r="M886" s="6">
        <v>0</v>
      </c>
      <c r="N886" s="7">
        <v>26.712826482315904</v>
      </c>
      <c r="O886" s="6">
        <v>0</v>
      </c>
      <c r="P886" s="29">
        <v>0.80448633993125518</v>
      </c>
      <c r="Q886" s="6">
        <v>0</v>
      </c>
      <c r="R886" s="48">
        <v>254.36883381025507</v>
      </c>
      <c r="S886" s="6">
        <v>0</v>
      </c>
      <c r="T886" s="5">
        <v>35.4</v>
      </c>
      <c r="U886" s="6">
        <v>0</v>
      </c>
      <c r="V886" s="9">
        <v>0</v>
      </c>
      <c r="W886" s="6">
        <v>0</v>
      </c>
      <c r="X886" s="25">
        <v>42.5</v>
      </c>
      <c r="Y886" s="6">
        <v>0</v>
      </c>
      <c r="Z886" s="29">
        <v>2.6025701369396241</v>
      </c>
      <c r="AA886" s="6">
        <v>0</v>
      </c>
      <c r="AB886" s="52"/>
      <c r="AC886" s="6"/>
      <c r="AD886" s="33">
        <v>1.2895845402597405E-3</v>
      </c>
      <c r="AE886" s="6">
        <v>0</v>
      </c>
      <c r="AF886" s="35">
        <v>0.69457773202183748</v>
      </c>
      <c r="AG886" s="6">
        <v>0</v>
      </c>
      <c r="AH886" s="9">
        <v>13.953067659218656</v>
      </c>
      <c r="AI886" s="6">
        <v>0</v>
      </c>
    </row>
    <row r="887" spans="1:35">
      <c r="A887" s="1" t="s">
        <v>85</v>
      </c>
      <c r="B887" s="1" t="s">
        <v>97</v>
      </c>
      <c r="C887" s="1" t="s">
        <v>98</v>
      </c>
      <c r="D887" s="10">
        <v>0.65069444444444446</v>
      </c>
      <c r="E887" s="3">
        <f t="shared" si="114"/>
        <v>-160.03733333333332</v>
      </c>
      <c r="F887" s="3">
        <f t="shared" si="115"/>
        <v>15.038666666666666</v>
      </c>
      <c r="G887" s="1">
        <v>5477</v>
      </c>
      <c r="H887" s="11">
        <v>495.489701117447</v>
      </c>
      <c r="I887" s="1">
        <v>0</v>
      </c>
      <c r="J887" s="14">
        <v>7.8930999999999996</v>
      </c>
      <c r="K887" s="6">
        <v>0</v>
      </c>
      <c r="L887" s="20">
        <v>34.4893</v>
      </c>
      <c r="M887" s="6">
        <v>0</v>
      </c>
      <c r="N887" s="7">
        <v>26.888902194754792</v>
      </c>
      <c r="O887" s="6">
        <v>0</v>
      </c>
      <c r="P887" s="29">
        <v>0.62398247797400352</v>
      </c>
      <c r="Q887" s="6">
        <v>0</v>
      </c>
      <c r="R887" s="48">
        <v>268.8289913077129</v>
      </c>
      <c r="S887" s="6">
        <v>0</v>
      </c>
      <c r="T887" s="5">
        <v>38.700000000000003</v>
      </c>
      <c r="U887" s="6">
        <v>0</v>
      </c>
      <c r="V887" s="9">
        <v>0</v>
      </c>
      <c r="W887" s="6">
        <v>0</v>
      </c>
      <c r="X887" s="25">
        <v>52.1</v>
      </c>
      <c r="Y887" s="6">
        <v>0</v>
      </c>
      <c r="Z887" s="29">
        <v>2.7760758059181034</v>
      </c>
      <c r="AA887" s="6">
        <v>0</v>
      </c>
      <c r="AB887" s="52"/>
      <c r="AC887" s="6"/>
      <c r="AD887" s="33">
        <v>7.646115256445046E-4</v>
      </c>
      <c r="AE887" s="6">
        <v>0</v>
      </c>
      <c r="AF887" s="35">
        <v>0.5927165372453268</v>
      </c>
      <c r="AG887" s="6">
        <v>0</v>
      </c>
      <c r="AH887" s="9">
        <v>13.07819685743485</v>
      </c>
      <c r="AI887" s="6">
        <v>0</v>
      </c>
    </row>
    <row r="888" spans="1:35">
      <c r="A888" s="1" t="s">
        <v>85</v>
      </c>
      <c r="B888" s="1" t="s">
        <v>97</v>
      </c>
      <c r="C888" s="1" t="s">
        <v>98</v>
      </c>
      <c r="D888" s="10">
        <v>0.65069444444444446</v>
      </c>
      <c r="E888" s="3">
        <f t="shared" si="114"/>
        <v>-160.03733333333332</v>
      </c>
      <c r="F888" s="3">
        <f t="shared" si="115"/>
        <v>15.038666666666666</v>
      </c>
      <c r="G888" s="1">
        <v>5477</v>
      </c>
      <c r="H888" s="11">
        <v>595.30250176139862</v>
      </c>
      <c r="I888" s="1">
        <v>0</v>
      </c>
      <c r="J888" s="14">
        <v>7.1706099999999999</v>
      </c>
      <c r="K888" s="6">
        <v>0</v>
      </c>
      <c r="L888" s="20">
        <v>34.515500000000003</v>
      </c>
      <c r="M888" s="6">
        <v>0</v>
      </c>
      <c r="N888" s="7">
        <v>27.013590733007504</v>
      </c>
      <c r="O888" s="6">
        <v>0</v>
      </c>
      <c r="P888" s="29">
        <v>0.52160910276164507</v>
      </c>
      <c r="Q888" s="6">
        <v>0</v>
      </c>
      <c r="R888" s="48">
        <v>278.32292610199534</v>
      </c>
      <c r="S888" s="6">
        <v>0</v>
      </c>
      <c r="T888" s="5">
        <v>40.9</v>
      </c>
      <c r="U888" s="6">
        <v>0</v>
      </c>
      <c r="V888" s="9">
        <v>0</v>
      </c>
      <c r="W888" s="6">
        <v>0</v>
      </c>
      <c r="X888" s="25">
        <v>61.1</v>
      </c>
      <c r="Y888" s="6">
        <v>0</v>
      </c>
      <c r="Z888" s="29">
        <v>2.9715437659453423</v>
      </c>
      <c r="AA888" s="6">
        <v>0</v>
      </c>
      <c r="AB888" s="52"/>
      <c r="AC888" s="6"/>
      <c r="AD888" s="33">
        <v>9.3034492526458614E-4</v>
      </c>
      <c r="AE888" s="6">
        <v>0</v>
      </c>
      <c r="AF888" s="35">
        <v>0.53518063847747666</v>
      </c>
      <c r="AG888" s="6">
        <v>0</v>
      </c>
      <c r="AH888" s="9">
        <v>10.242718156268872</v>
      </c>
      <c r="AI888" s="6">
        <v>0</v>
      </c>
    </row>
    <row r="889" spans="1:35">
      <c r="A889" s="1" t="s">
        <v>85</v>
      </c>
      <c r="B889" s="1" t="s">
        <v>97</v>
      </c>
      <c r="C889" s="1" t="s">
        <v>98</v>
      </c>
      <c r="D889" s="10">
        <v>0.65069444444444446</v>
      </c>
      <c r="E889" s="3">
        <f t="shared" si="114"/>
        <v>-160.03733333333332</v>
      </c>
      <c r="F889" s="3">
        <f t="shared" si="115"/>
        <v>15.038666666666666</v>
      </c>
      <c r="G889" s="1">
        <v>5477</v>
      </c>
      <c r="H889" s="11">
        <v>793.76905327983275</v>
      </c>
      <c r="I889" s="1">
        <v>0</v>
      </c>
      <c r="J889" s="14">
        <v>5.6858899999999997</v>
      </c>
      <c r="K889" s="6">
        <v>0</v>
      </c>
      <c r="L889" s="20">
        <v>34.505499999999998</v>
      </c>
      <c r="M889" s="6">
        <v>0</v>
      </c>
      <c r="N889" s="7">
        <v>27.201417845571768</v>
      </c>
      <c r="O889" s="6">
        <v>0</v>
      </c>
      <c r="P889" s="29">
        <v>0.63796258543716178</v>
      </c>
      <c r="Q889" s="6">
        <v>0</v>
      </c>
      <c r="R889" s="48">
        <v>283.85535597916675</v>
      </c>
      <c r="S889" s="6">
        <v>0</v>
      </c>
      <c r="T889" s="5">
        <v>43.5</v>
      </c>
      <c r="U889" s="6">
        <v>0</v>
      </c>
      <c r="V889" s="9">
        <v>0</v>
      </c>
      <c r="W889" s="6">
        <v>0</v>
      </c>
      <c r="X889" s="25">
        <v>82.1</v>
      </c>
      <c r="Y889" s="6">
        <v>0</v>
      </c>
      <c r="Z889" s="29">
        <v>3.0895198157085995</v>
      </c>
      <c r="AA889" s="6">
        <v>0</v>
      </c>
      <c r="AB889" s="52"/>
      <c r="AC889" s="6"/>
      <c r="AD889" s="33">
        <v>9.776162422795115E-4</v>
      </c>
      <c r="AE889" s="6">
        <v>0</v>
      </c>
      <c r="AF889" s="35">
        <v>0.41798758153633642</v>
      </c>
      <c r="AG889" s="6">
        <v>0</v>
      </c>
      <c r="AH889" s="9">
        <v>8.3269754262089464</v>
      </c>
      <c r="AI889" s="6">
        <v>0</v>
      </c>
    </row>
    <row r="890" spans="1:35">
      <c r="A890" s="1" t="s">
        <v>85</v>
      </c>
      <c r="B890" s="1" t="s">
        <v>97</v>
      </c>
      <c r="C890" s="1" t="s">
        <v>98</v>
      </c>
      <c r="D890" s="10">
        <v>0.73263888888888884</v>
      </c>
      <c r="E890" s="3">
        <f>-(160+2.43/60)</f>
        <v>-160.04050000000001</v>
      </c>
      <c r="F890" s="3">
        <f>15+2.37/60</f>
        <v>15.0395</v>
      </c>
      <c r="G890" s="1">
        <v>5471</v>
      </c>
      <c r="H890" s="11">
        <v>991.72494570929257</v>
      </c>
      <c r="I890" s="1">
        <v>0</v>
      </c>
      <c r="J890" s="14">
        <v>4.4978600000000002</v>
      </c>
      <c r="K890" s="6">
        <v>0</v>
      </c>
      <c r="L890" s="20">
        <v>34.526899999999998</v>
      </c>
      <c r="M890" s="6">
        <v>0</v>
      </c>
      <c r="N890" s="7">
        <v>27.356830810590282</v>
      </c>
      <c r="O890" s="6">
        <v>0</v>
      </c>
      <c r="P890" s="29">
        <v>0.99334545669944319</v>
      </c>
      <c r="Q890" s="6">
        <v>0</v>
      </c>
      <c r="R890" s="48">
        <v>277.01300783489421</v>
      </c>
      <c r="S890" s="6">
        <v>0</v>
      </c>
      <c r="T890" s="5">
        <v>44.3</v>
      </c>
      <c r="U890" s="6">
        <v>0</v>
      </c>
      <c r="V890" s="9">
        <v>0</v>
      </c>
      <c r="W890" s="6">
        <v>0</v>
      </c>
      <c r="X890" s="25">
        <v>104</v>
      </c>
      <c r="Y890" s="6">
        <v>0</v>
      </c>
      <c r="Z890" s="29">
        <v>3.0674029319114808</v>
      </c>
      <c r="AA890" s="6">
        <v>0</v>
      </c>
      <c r="AB890" s="30"/>
      <c r="AC890" s="6"/>
      <c r="AD890" s="33">
        <v>8.6115327197492156E-4</v>
      </c>
      <c r="AE890" s="6">
        <v>0</v>
      </c>
      <c r="AF890" s="35">
        <v>0.26572258268743765</v>
      </c>
      <c r="AG890" s="6">
        <v>0</v>
      </c>
      <c r="AH890" s="9">
        <v>6.0029596553165794</v>
      </c>
      <c r="AI890" s="6">
        <v>0</v>
      </c>
    </row>
    <row r="891" spans="1:35">
      <c r="A891" s="1" t="s">
        <v>85</v>
      </c>
      <c r="B891" s="1" t="s">
        <v>97</v>
      </c>
      <c r="C891" s="1" t="s">
        <v>98</v>
      </c>
      <c r="D891" s="10">
        <v>0.73263888888888884</v>
      </c>
      <c r="E891" s="3">
        <f t="shared" ref="E891:E899" si="116">-(160+2.43/60)</f>
        <v>-160.04050000000001</v>
      </c>
      <c r="F891" s="3">
        <f t="shared" ref="F891:F899" si="117">15+2.37/60</f>
        <v>15.0395</v>
      </c>
      <c r="G891" s="1">
        <v>5471</v>
      </c>
      <c r="H891" s="11">
        <v>1486.3561417690789</v>
      </c>
      <c r="I891" s="1">
        <v>0</v>
      </c>
      <c r="J891" s="14">
        <v>3.1678899999999999</v>
      </c>
      <c r="K891" s="6">
        <v>0</v>
      </c>
      <c r="L891" s="20">
        <v>34.5824</v>
      </c>
      <c r="M891" s="6">
        <v>0</v>
      </c>
      <c r="N891" s="7">
        <v>27.536246779206294</v>
      </c>
      <c r="O891" s="6">
        <v>0</v>
      </c>
      <c r="P891" s="29">
        <v>1.5980866603482999</v>
      </c>
      <c r="Q891" s="6">
        <v>0</v>
      </c>
      <c r="R891" s="48">
        <v>260.61206190742189</v>
      </c>
      <c r="S891" s="6">
        <v>0</v>
      </c>
      <c r="T891" s="5">
        <v>43.4</v>
      </c>
      <c r="U891" s="6">
        <v>0</v>
      </c>
      <c r="V891" s="9">
        <v>0</v>
      </c>
      <c r="W891" s="6">
        <v>0</v>
      </c>
      <c r="X891" s="25">
        <v>133</v>
      </c>
      <c r="Y891" s="6">
        <v>0</v>
      </c>
      <c r="Z891" s="29">
        <v>3.0068312139254156</v>
      </c>
      <c r="AA891" s="6">
        <v>0</v>
      </c>
      <c r="AB891" s="30"/>
      <c r="AC891" s="6"/>
      <c r="AD891" s="33">
        <v>9.6006319749216285E-4</v>
      </c>
      <c r="AE891" s="6">
        <v>0</v>
      </c>
      <c r="AF891" s="35">
        <v>0.21384101181797249</v>
      </c>
      <c r="AG891" s="6">
        <v>0</v>
      </c>
      <c r="AH891" s="9">
        <v>5.4224043642867104</v>
      </c>
      <c r="AI891" s="6">
        <v>0</v>
      </c>
    </row>
    <row r="892" spans="1:35">
      <c r="A892" s="1" t="s">
        <v>85</v>
      </c>
      <c r="B892" s="1" t="s">
        <v>97</v>
      </c>
      <c r="C892" s="1" t="s">
        <v>98</v>
      </c>
      <c r="D892" s="10">
        <v>0.73263888888888884</v>
      </c>
      <c r="E892" s="3">
        <f t="shared" si="116"/>
        <v>-160.04050000000001</v>
      </c>
      <c r="F892" s="3">
        <f t="shared" si="117"/>
        <v>15.0395</v>
      </c>
      <c r="G892" s="1">
        <v>5471</v>
      </c>
      <c r="H892" s="11">
        <v>1978.6302657546473</v>
      </c>
      <c r="I892" s="1">
        <v>0</v>
      </c>
      <c r="J892" s="14">
        <v>2.1817000000000002</v>
      </c>
      <c r="K892" s="6">
        <v>0</v>
      </c>
      <c r="L892" s="20">
        <v>34.616300000000003</v>
      </c>
      <c r="M892" s="6">
        <v>0</v>
      </c>
      <c r="N892" s="7">
        <v>27.649715746158336</v>
      </c>
      <c r="O892" s="6">
        <v>0</v>
      </c>
      <c r="P892" s="29">
        <v>2.1500278995379691</v>
      </c>
      <c r="Q892" s="6">
        <v>0</v>
      </c>
      <c r="R892" s="48">
        <v>244.25407392710372</v>
      </c>
      <c r="S892" s="6">
        <v>0</v>
      </c>
      <c r="T892" s="5">
        <v>42.2</v>
      </c>
      <c r="U892" s="6">
        <v>0</v>
      </c>
      <c r="V892" s="9">
        <v>0</v>
      </c>
      <c r="W892" s="6">
        <v>0</v>
      </c>
      <c r="X892" s="25">
        <v>158</v>
      </c>
      <c r="Y892" s="6">
        <v>0</v>
      </c>
      <c r="Z892" s="29">
        <v>2.8553718629791409</v>
      </c>
      <c r="AA892" s="6">
        <v>0</v>
      </c>
      <c r="AB892" s="30"/>
      <c r="AC892" s="6"/>
      <c r="AD892" s="33">
        <v>7.9296536877742924E-4</v>
      </c>
      <c r="AE892" s="6">
        <v>0</v>
      </c>
      <c r="AF892" s="35">
        <v>0.14153292533190084</v>
      </c>
      <c r="AG892" s="6">
        <v>0</v>
      </c>
      <c r="AH892" s="9">
        <v>4.0908061388024333</v>
      </c>
      <c r="AI892" s="6">
        <v>0</v>
      </c>
    </row>
    <row r="893" spans="1:35">
      <c r="A893" s="1" t="s">
        <v>85</v>
      </c>
      <c r="B893" s="1" t="s">
        <v>97</v>
      </c>
      <c r="C893" s="1" t="s">
        <v>98</v>
      </c>
      <c r="D893" s="10">
        <v>0.73263888888888884</v>
      </c>
      <c r="E893" s="3">
        <f t="shared" si="116"/>
        <v>-160.04050000000001</v>
      </c>
      <c r="F893" s="3">
        <f t="shared" si="117"/>
        <v>15.0395</v>
      </c>
      <c r="G893" s="1">
        <v>5471</v>
      </c>
      <c r="H893" s="11">
        <v>2470.9116984342154</v>
      </c>
      <c r="I893" s="1">
        <v>0</v>
      </c>
      <c r="J893" s="14">
        <v>1.69896</v>
      </c>
      <c r="K893" s="6">
        <v>0</v>
      </c>
      <c r="L893" s="20">
        <v>34.651000000000003</v>
      </c>
      <c r="M893" s="6">
        <v>0</v>
      </c>
      <c r="N893" s="7">
        <v>27.715378060458079</v>
      </c>
      <c r="O893" s="6">
        <v>0</v>
      </c>
      <c r="P893" s="29">
        <v>2.587745972041227</v>
      </c>
      <c r="Q893" s="6">
        <v>0</v>
      </c>
      <c r="R893" s="48">
        <v>228.85927370835461</v>
      </c>
      <c r="S893" s="6">
        <v>0</v>
      </c>
      <c r="T893" s="5">
        <v>40.799999999999997</v>
      </c>
      <c r="U893" s="6">
        <v>0</v>
      </c>
      <c r="V893" s="9">
        <v>0</v>
      </c>
      <c r="W893" s="6">
        <v>0</v>
      </c>
      <c r="X893" s="25">
        <v>168</v>
      </c>
      <c r="Y893" s="6">
        <v>0</v>
      </c>
      <c r="Z893" s="29">
        <v>2.7639182811946279</v>
      </c>
      <c r="AA893" s="6">
        <v>0</v>
      </c>
      <c r="AB893" s="30"/>
      <c r="AC893" s="6"/>
      <c r="AD893" s="33">
        <v>8.5253611937304073E-4</v>
      </c>
      <c r="AE893" s="6">
        <v>0</v>
      </c>
      <c r="AF893" s="35">
        <v>0.10657956987184407</v>
      </c>
      <c r="AG893" s="6">
        <v>0</v>
      </c>
      <c r="AH893" s="9">
        <v>3.7705637369305456</v>
      </c>
      <c r="AI893" s="6">
        <v>0</v>
      </c>
    </row>
    <row r="894" spans="1:35">
      <c r="A894" s="1" t="s">
        <v>85</v>
      </c>
      <c r="B894" s="1" t="s">
        <v>97</v>
      </c>
      <c r="C894" s="1" t="s">
        <v>98</v>
      </c>
      <c r="D894" s="10">
        <v>0.73263888888888884</v>
      </c>
      <c r="E894" s="3">
        <f t="shared" si="116"/>
        <v>-160.04050000000001</v>
      </c>
      <c r="F894" s="3">
        <f t="shared" si="117"/>
        <v>15.0395</v>
      </c>
      <c r="G894" s="1">
        <v>5471</v>
      </c>
      <c r="H894" s="11">
        <v>2961.9905008378851</v>
      </c>
      <c r="I894" s="1">
        <v>0</v>
      </c>
      <c r="J894" s="14">
        <v>1.44156</v>
      </c>
      <c r="K894" s="6">
        <v>0</v>
      </c>
      <c r="L894" s="20">
        <v>34.67</v>
      </c>
      <c r="M894" s="6">
        <v>0</v>
      </c>
      <c r="N894" s="7">
        <v>27.749606922519661</v>
      </c>
      <c r="O894" s="6">
        <v>0</v>
      </c>
      <c r="P894" s="29">
        <v>2.8747340856138681</v>
      </c>
      <c r="Q894" s="6">
        <v>0</v>
      </c>
      <c r="R894" s="48">
        <v>218.29361276927153</v>
      </c>
      <c r="S894" s="6">
        <v>0</v>
      </c>
      <c r="T894" s="5">
        <v>40</v>
      </c>
      <c r="U894" s="6">
        <v>0</v>
      </c>
      <c r="V894" s="9">
        <v>0</v>
      </c>
      <c r="W894" s="6">
        <v>0</v>
      </c>
      <c r="X894" s="25">
        <v>172</v>
      </c>
      <c r="Y894" s="6">
        <v>0</v>
      </c>
      <c r="Z894" s="29">
        <v>2.6700283329013201</v>
      </c>
      <c r="AA894" s="6">
        <v>0</v>
      </c>
      <c r="AB894" s="30"/>
      <c r="AC894" s="6"/>
      <c r="AD894" s="33">
        <v>7.2861771836990586E-4</v>
      </c>
      <c r="AE894" s="6">
        <v>0</v>
      </c>
      <c r="AF894" s="35">
        <v>0.10121353311334508</v>
      </c>
      <c r="AG894" s="6">
        <v>0</v>
      </c>
      <c r="AH894" s="9">
        <v>4.1222117573280066</v>
      </c>
      <c r="AI894" s="6">
        <v>0</v>
      </c>
    </row>
    <row r="895" spans="1:35">
      <c r="A895" s="1" t="s">
        <v>85</v>
      </c>
      <c r="B895" s="1" t="s">
        <v>97</v>
      </c>
      <c r="C895" s="1" t="s">
        <v>98</v>
      </c>
      <c r="D895" s="10">
        <v>0.73263888888888884</v>
      </c>
      <c r="E895" s="3">
        <f t="shared" si="116"/>
        <v>-160.04050000000001</v>
      </c>
      <c r="F895" s="3">
        <f t="shared" si="117"/>
        <v>15.0395</v>
      </c>
      <c r="G895" s="1">
        <v>5471</v>
      </c>
      <c r="H895" s="11">
        <v>3451.4813689648213</v>
      </c>
      <c r="I895" s="1">
        <v>0</v>
      </c>
      <c r="J895" s="14">
        <v>1.2698400000000001</v>
      </c>
      <c r="K895" s="6">
        <v>0</v>
      </c>
      <c r="L895" s="20">
        <v>34.677900000000001</v>
      </c>
      <c r="M895" s="6">
        <v>0</v>
      </c>
      <c r="N895" s="7">
        <v>27.768144023046943</v>
      </c>
      <c r="O895" s="6">
        <v>0</v>
      </c>
      <c r="P895" s="29">
        <v>3.121058899024602</v>
      </c>
      <c r="Q895" s="6">
        <v>0</v>
      </c>
      <c r="R895" s="48">
        <v>208.8212469633076</v>
      </c>
      <c r="S895" s="6">
        <v>0</v>
      </c>
      <c r="T895" s="5">
        <v>39.200000000000003</v>
      </c>
      <c r="U895" s="6">
        <v>0</v>
      </c>
      <c r="V895" s="9">
        <v>0</v>
      </c>
      <c r="W895" s="6">
        <v>0</v>
      </c>
      <c r="X895" s="25">
        <v>172</v>
      </c>
      <c r="Y895" s="6">
        <v>0</v>
      </c>
      <c r="Z895" s="29">
        <v>2.5972599160951066</v>
      </c>
      <c r="AA895" s="6">
        <v>0</v>
      </c>
      <c r="AB895" s="30"/>
      <c r="AC895" s="6"/>
      <c r="AD895" s="33">
        <v>8.5351959874608154E-4</v>
      </c>
      <c r="AE895" s="6">
        <v>0</v>
      </c>
      <c r="AF895" s="35">
        <v>0.18419439989256386</v>
      </c>
      <c r="AG895" s="6">
        <v>0</v>
      </c>
      <c r="AH895" s="9">
        <v>4.514333337204441</v>
      </c>
      <c r="AI895" s="6">
        <v>0</v>
      </c>
    </row>
    <row r="896" spans="1:35">
      <c r="A896" s="1" t="s">
        <v>85</v>
      </c>
      <c r="B896" s="1" t="s">
        <v>97</v>
      </c>
      <c r="C896" s="1" t="s">
        <v>98</v>
      </c>
      <c r="D896" s="10">
        <v>0.73263888888888884</v>
      </c>
      <c r="E896" s="3">
        <f t="shared" si="116"/>
        <v>-160.04050000000001</v>
      </c>
      <c r="F896" s="3">
        <f t="shared" si="117"/>
        <v>15.0395</v>
      </c>
      <c r="G896" s="1">
        <v>5471</v>
      </c>
      <c r="H896" s="11">
        <v>3939.9684337192757</v>
      </c>
      <c r="I896" s="1">
        <v>0</v>
      </c>
      <c r="J896" s="14">
        <v>1.1508400000000001</v>
      </c>
      <c r="K896" s="6">
        <v>0</v>
      </c>
      <c r="L896" s="20">
        <v>34.686799999999998</v>
      </c>
      <c r="M896" s="6">
        <v>0</v>
      </c>
      <c r="N896" s="7">
        <v>27.783522955767012</v>
      </c>
      <c r="O896" s="6">
        <v>0</v>
      </c>
      <c r="P896" s="29">
        <v>3.437749555739841</v>
      </c>
      <c r="Q896" s="6">
        <v>0</v>
      </c>
      <c r="R896" s="48">
        <v>195.73840030933107</v>
      </c>
      <c r="S896" s="6">
        <v>0</v>
      </c>
      <c r="T896" s="5">
        <v>38.299999999999997</v>
      </c>
      <c r="U896" s="6">
        <v>0</v>
      </c>
      <c r="V896" s="9">
        <v>0</v>
      </c>
      <c r="W896" s="6">
        <v>0</v>
      </c>
      <c r="X896" s="25">
        <v>165</v>
      </c>
      <c r="Y896" s="6">
        <v>0</v>
      </c>
      <c r="Z896" s="29">
        <v>2.5350007830749113</v>
      </c>
      <c r="AA896" s="6">
        <v>0</v>
      </c>
      <c r="AB896" s="30"/>
      <c r="AC896" s="6"/>
      <c r="AD896" s="33">
        <v>8.6082544551724122E-4</v>
      </c>
      <c r="AE896" s="6">
        <v>0</v>
      </c>
      <c r="AF896" s="35">
        <v>8.4285317703936768E-2</v>
      </c>
      <c r="AG896" s="6">
        <v>0</v>
      </c>
      <c r="AH896" s="9">
        <v>4.2675749059320847</v>
      </c>
      <c r="AI896" s="6">
        <v>0</v>
      </c>
    </row>
    <row r="897" spans="1:35">
      <c r="A897" s="1" t="s">
        <v>85</v>
      </c>
      <c r="B897" s="1" t="s">
        <v>97</v>
      </c>
      <c r="C897" s="1" t="s">
        <v>98</v>
      </c>
      <c r="D897" s="10">
        <v>0.73263888888888884</v>
      </c>
      <c r="E897" s="3">
        <f t="shared" si="116"/>
        <v>-160.04050000000001</v>
      </c>
      <c r="F897" s="3">
        <f t="shared" si="117"/>
        <v>15.0395</v>
      </c>
      <c r="G897" s="1">
        <v>5471</v>
      </c>
      <c r="H897" s="11">
        <v>4427.5484799836513</v>
      </c>
      <c r="I897" s="1">
        <v>0</v>
      </c>
      <c r="J897" s="14">
        <v>1.05216</v>
      </c>
      <c r="K897" s="6">
        <v>0</v>
      </c>
      <c r="L897" s="20">
        <v>34.693899999999999</v>
      </c>
      <c r="M897" s="6">
        <v>0</v>
      </c>
      <c r="N897" s="7">
        <v>27.79591486779691</v>
      </c>
      <c r="O897" s="6">
        <v>0</v>
      </c>
      <c r="P897" s="29">
        <v>3.780626396951388</v>
      </c>
      <c r="Q897" s="6">
        <v>0</v>
      </c>
      <c r="R897" s="48">
        <v>181.31130755654161</v>
      </c>
      <c r="S897" s="6">
        <v>0</v>
      </c>
      <c r="T897" s="5">
        <v>37.200000000000003</v>
      </c>
      <c r="U897" s="6">
        <v>0</v>
      </c>
      <c r="V897" s="9">
        <v>0</v>
      </c>
      <c r="W897" s="6">
        <v>0</v>
      </c>
      <c r="X897" s="25">
        <v>155</v>
      </c>
      <c r="Y897" s="6">
        <v>0</v>
      </c>
      <c r="Z897" s="29">
        <v>2.4621762787502348</v>
      </c>
      <c r="AA897" s="6">
        <v>0</v>
      </c>
      <c r="AB897" s="30"/>
      <c r="AC897" s="6"/>
      <c r="AD897" s="33">
        <v>8.8850336501567384E-4</v>
      </c>
      <c r="AE897" s="6">
        <v>0</v>
      </c>
      <c r="AF897" s="35">
        <v>0.22231994282863937</v>
      </c>
      <c r="AG897" s="6">
        <v>0</v>
      </c>
      <c r="AH897" s="9">
        <v>4.816439857169529</v>
      </c>
      <c r="AI897" s="6">
        <v>0</v>
      </c>
    </row>
    <row r="898" spans="1:35">
      <c r="A898" s="1" t="s">
        <v>85</v>
      </c>
      <c r="B898" s="1" t="s">
        <v>97</v>
      </c>
      <c r="C898" s="1" t="s">
        <v>98</v>
      </c>
      <c r="D898" s="10">
        <v>0.73263888888888884</v>
      </c>
      <c r="E898" s="3">
        <f t="shared" si="116"/>
        <v>-160.04050000000001</v>
      </c>
      <c r="F898" s="3">
        <f t="shared" si="117"/>
        <v>15.0395</v>
      </c>
      <c r="G898" s="1">
        <v>5471</v>
      </c>
      <c r="H898" s="11">
        <v>4913.8353547251572</v>
      </c>
      <c r="I898" s="1">
        <v>0</v>
      </c>
      <c r="J898" s="14">
        <v>0.97378900000000002</v>
      </c>
      <c r="K898" s="6">
        <v>0</v>
      </c>
      <c r="L898" s="20">
        <v>34.693399999999997</v>
      </c>
      <c r="M898" s="6">
        <v>0</v>
      </c>
      <c r="N898" s="7">
        <v>27.800730482015297</v>
      </c>
      <c r="O898" s="6">
        <v>0</v>
      </c>
      <c r="P898" s="29">
        <v>4.0167511748213087</v>
      </c>
      <c r="Q898" s="6">
        <v>0</v>
      </c>
      <c r="R898" s="48">
        <v>171.48623494551009</v>
      </c>
      <c r="S898" s="6">
        <v>0</v>
      </c>
      <c r="T898" s="5">
        <v>36.5</v>
      </c>
      <c r="U898" s="6">
        <v>0</v>
      </c>
      <c r="V898" s="9">
        <v>0</v>
      </c>
      <c r="W898" s="6">
        <v>0</v>
      </c>
      <c r="X898" s="25">
        <v>147</v>
      </c>
      <c r="Y898" s="6">
        <v>0</v>
      </c>
      <c r="Z898" s="29">
        <v>2.3559045365300388</v>
      </c>
      <c r="AA898" s="6">
        <v>0</v>
      </c>
      <c r="AB898" s="30"/>
      <c r="AC898" s="6"/>
      <c r="AD898" s="33">
        <v>8.1703719724137921E-4</v>
      </c>
      <c r="AE898" s="6">
        <v>0</v>
      </c>
      <c r="AF898" s="35">
        <v>8.146888957102294E-2</v>
      </c>
      <c r="AG898" s="6">
        <v>0</v>
      </c>
      <c r="AH898" s="9">
        <v>5.1630836856041249</v>
      </c>
      <c r="AI898" s="6">
        <v>0</v>
      </c>
    </row>
    <row r="899" spans="1:35">
      <c r="A899" s="1" t="s">
        <v>85</v>
      </c>
      <c r="B899" s="1" t="s">
        <v>97</v>
      </c>
      <c r="C899" s="1" t="s">
        <v>98</v>
      </c>
      <c r="D899" s="10">
        <v>0.73263888888888884</v>
      </c>
      <c r="E899" s="3">
        <f t="shared" si="116"/>
        <v>-160.04050000000001</v>
      </c>
      <c r="F899" s="3">
        <f t="shared" si="117"/>
        <v>15.0395</v>
      </c>
      <c r="G899" s="1">
        <v>5471</v>
      </c>
      <c r="H899" s="11">
        <v>5398.7136858115209</v>
      </c>
      <c r="I899" s="1">
        <v>0</v>
      </c>
      <c r="J899" s="14">
        <v>0.94252499999999995</v>
      </c>
      <c r="K899" s="6">
        <v>0</v>
      </c>
      <c r="L899" s="20">
        <v>34.7012</v>
      </c>
      <c r="M899" s="6">
        <v>0</v>
      </c>
      <c r="N899" s="7">
        <v>27.809064428073953</v>
      </c>
      <c r="O899" s="6">
        <v>0</v>
      </c>
      <c r="P899" s="29">
        <v>4.0705760869565211</v>
      </c>
      <c r="Q899" s="6">
        <v>0</v>
      </c>
      <c r="R899" s="48">
        <v>169.35070842327769</v>
      </c>
      <c r="S899" s="6">
        <v>0</v>
      </c>
      <c r="T899" s="5">
        <v>36.1</v>
      </c>
      <c r="U899" s="6">
        <v>0</v>
      </c>
      <c r="V899" s="9">
        <v>0</v>
      </c>
      <c r="W899" s="6">
        <v>0</v>
      </c>
      <c r="X899" s="25">
        <v>145</v>
      </c>
      <c r="Y899" s="6">
        <v>0</v>
      </c>
      <c r="Z899" s="29">
        <v>2.3852374561549254</v>
      </c>
      <c r="AA899" s="6">
        <v>0</v>
      </c>
      <c r="AB899" s="30"/>
      <c r="AC899" s="6"/>
      <c r="AD899" s="33">
        <v>2.0119178031347958E-4</v>
      </c>
      <c r="AE899" s="6">
        <v>0</v>
      </c>
      <c r="AF899" s="35">
        <v>8.333662612232369E-2</v>
      </c>
      <c r="AG899" s="6">
        <v>0</v>
      </c>
      <c r="AH899" s="9">
        <v>5.5561025688670043</v>
      </c>
      <c r="AI899" s="6">
        <v>0</v>
      </c>
    </row>
    <row r="900" spans="1:35">
      <c r="A900" s="1" t="s">
        <v>85</v>
      </c>
      <c r="B900" s="1" t="s">
        <v>99</v>
      </c>
      <c r="C900" s="1" t="s">
        <v>100</v>
      </c>
      <c r="D900" s="10">
        <v>0.74930555555555556</v>
      </c>
      <c r="E900" s="3">
        <f>-(160+0.32/60)</f>
        <v>-160.00533333333334</v>
      </c>
      <c r="F900" s="3">
        <f>19+59.87/60</f>
        <v>19.997833333333332</v>
      </c>
      <c r="G900" s="1">
        <v>4513</v>
      </c>
      <c r="H900" s="11">
        <v>0</v>
      </c>
      <c r="I900" s="1">
        <v>0</v>
      </c>
      <c r="J900" s="19">
        <v>27</v>
      </c>
      <c r="K900" s="6">
        <v>0</v>
      </c>
      <c r="L900" s="20">
        <v>35.032499999999999</v>
      </c>
      <c r="M900" s="6">
        <v>0</v>
      </c>
      <c r="N900" s="7">
        <v>22.744311509632212</v>
      </c>
      <c r="O900" s="6">
        <v>0</v>
      </c>
      <c r="P900" s="29">
        <v>4.6222557161473752</v>
      </c>
      <c r="Q900" s="6">
        <v>0</v>
      </c>
      <c r="R900" s="48">
        <v>-2.3626577648512921</v>
      </c>
      <c r="S900" s="6">
        <v>0</v>
      </c>
      <c r="T900" s="5">
        <v>0</v>
      </c>
      <c r="U900" s="6">
        <v>0</v>
      </c>
      <c r="V900" s="9">
        <v>0</v>
      </c>
      <c r="W900" s="6">
        <v>0</v>
      </c>
      <c r="X900" s="25">
        <v>0.8</v>
      </c>
      <c r="Y900" s="6">
        <v>0</v>
      </c>
      <c r="Z900" s="29">
        <v>3.5610916240732177E-2</v>
      </c>
      <c r="AA900" s="6">
        <v>0</v>
      </c>
      <c r="AB900" s="52">
        <v>7.5770482026933969E-2</v>
      </c>
      <c r="AC900" s="6">
        <v>0</v>
      </c>
      <c r="AD900" s="33">
        <v>1.0404736951647164</v>
      </c>
      <c r="AE900" s="6">
        <v>0</v>
      </c>
      <c r="AF900" s="35">
        <v>4.405288505487932</v>
      </c>
      <c r="AG900" s="6">
        <v>0</v>
      </c>
      <c r="AH900" s="9">
        <v>87.366809585948346</v>
      </c>
      <c r="AI900" s="6">
        <v>0</v>
      </c>
    </row>
    <row r="901" spans="1:35">
      <c r="A901" s="1" t="s">
        <v>85</v>
      </c>
      <c r="B901" s="1" t="s">
        <v>99</v>
      </c>
      <c r="C901" s="1" t="s">
        <v>100</v>
      </c>
      <c r="D901" s="10">
        <v>0.74930555555555556</v>
      </c>
      <c r="E901" s="3">
        <f t="shared" ref="E901:E916" si="118">-(160+0.32/60)</f>
        <v>-160.00533333333334</v>
      </c>
      <c r="F901" s="3">
        <f t="shared" ref="F901:F916" si="119">19+59.87/60</f>
        <v>19.997833333333332</v>
      </c>
      <c r="G901" s="1">
        <v>4513</v>
      </c>
      <c r="H901" s="11">
        <v>4.6444074391073888</v>
      </c>
      <c r="I901" s="1">
        <v>0</v>
      </c>
      <c r="J901" s="14">
        <v>26.914899999999999</v>
      </c>
      <c r="K901" s="6">
        <v>0</v>
      </c>
      <c r="L901" s="20">
        <v>35.023400000000002</v>
      </c>
      <c r="M901" s="6">
        <v>0</v>
      </c>
      <c r="N901" s="7">
        <v>22.764599109452206</v>
      </c>
      <c r="O901" s="6">
        <v>0</v>
      </c>
      <c r="P901" s="29">
        <v>4.6234723176558852</v>
      </c>
      <c r="Q901" s="6">
        <v>0</v>
      </c>
      <c r="R901" s="48">
        <v>-2.1183838347959068</v>
      </c>
      <c r="S901" s="6">
        <v>0</v>
      </c>
      <c r="T901" s="5">
        <v>0</v>
      </c>
      <c r="U901" s="6">
        <v>0</v>
      </c>
      <c r="V901" s="9">
        <v>0</v>
      </c>
      <c r="W901" s="6">
        <v>0</v>
      </c>
      <c r="X901" s="25">
        <v>0.6</v>
      </c>
      <c r="Y901" s="6">
        <v>0</v>
      </c>
      <c r="Z901" s="29">
        <v>2.7312632386724E-2</v>
      </c>
      <c r="AA901" s="6">
        <v>0</v>
      </c>
      <c r="AB901" s="52">
        <v>8.4303856701811966E-2</v>
      </c>
      <c r="AC901" s="6">
        <v>0</v>
      </c>
      <c r="AD901" s="33">
        <v>0.75725616475247526</v>
      </c>
      <c r="AE901" s="6">
        <v>0</v>
      </c>
      <c r="AF901" s="35">
        <v>4.1010895952986406</v>
      </c>
      <c r="AG901" s="6">
        <v>0</v>
      </c>
      <c r="AH901" s="9">
        <v>54.093847816020997</v>
      </c>
      <c r="AI901" s="6">
        <v>0</v>
      </c>
    </row>
    <row r="902" spans="1:35">
      <c r="A902" s="1" t="s">
        <v>85</v>
      </c>
      <c r="B902" s="1" t="s">
        <v>99</v>
      </c>
      <c r="C902" s="1" t="s">
        <v>100</v>
      </c>
      <c r="D902" s="10">
        <v>0.74930555555555556</v>
      </c>
      <c r="E902" s="3">
        <f t="shared" si="118"/>
        <v>-160.00533333333334</v>
      </c>
      <c r="F902" s="3">
        <f t="shared" si="119"/>
        <v>19.997833333333332</v>
      </c>
      <c r="G902" s="1">
        <v>4513</v>
      </c>
      <c r="H902" s="11">
        <v>9.7081128121092615</v>
      </c>
      <c r="I902" s="1">
        <v>0</v>
      </c>
      <c r="J902" s="14">
        <v>26.901800000000001</v>
      </c>
      <c r="K902" s="6">
        <v>0</v>
      </c>
      <c r="L902" s="20">
        <v>35.023400000000002</v>
      </c>
      <c r="M902" s="6">
        <v>0</v>
      </c>
      <c r="N902" s="7">
        <v>22.768772423616156</v>
      </c>
      <c r="O902" s="6">
        <v>0</v>
      </c>
      <c r="P902" s="29">
        <v>4.659818504916478</v>
      </c>
      <c r="Q902" s="6">
        <v>0</v>
      </c>
      <c r="R902" s="48">
        <v>-3.6965538657581476</v>
      </c>
      <c r="S902" s="6">
        <v>0</v>
      </c>
      <c r="T902" s="5">
        <v>0</v>
      </c>
      <c r="U902" s="6">
        <v>0</v>
      </c>
      <c r="V902" s="9">
        <v>0</v>
      </c>
      <c r="W902" s="6">
        <v>0</v>
      </c>
      <c r="X902" s="25">
        <v>0.8</v>
      </c>
      <c r="Y902" s="6">
        <v>0</v>
      </c>
      <c r="Z902" s="29">
        <v>2.6167629132777228E-2</v>
      </c>
      <c r="AA902" s="6">
        <v>0</v>
      </c>
      <c r="AB902" s="52">
        <v>8.0331423663506707E-2</v>
      </c>
      <c r="AC902" s="6">
        <v>0</v>
      </c>
      <c r="AD902" s="33">
        <v>0.77538663713411338</v>
      </c>
      <c r="AE902" s="6">
        <v>0</v>
      </c>
      <c r="AF902" s="35">
        <v>4.2633997803758819</v>
      </c>
      <c r="AG902" s="6">
        <v>0</v>
      </c>
      <c r="AH902" s="9">
        <v>56.178416730977005</v>
      </c>
      <c r="AI902" s="6">
        <v>0</v>
      </c>
    </row>
    <row r="903" spans="1:35">
      <c r="A903" s="1" t="s">
        <v>85</v>
      </c>
      <c r="B903" s="1" t="s">
        <v>99</v>
      </c>
      <c r="C903" s="1" t="s">
        <v>100</v>
      </c>
      <c r="D903" s="10">
        <v>0.74930555555555556</v>
      </c>
      <c r="E903" s="3">
        <f t="shared" si="118"/>
        <v>-160.00533333333334</v>
      </c>
      <c r="F903" s="3">
        <f t="shared" si="119"/>
        <v>19.997833333333332</v>
      </c>
      <c r="G903" s="1">
        <v>4513</v>
      </c>
      <c r="H903" s="11">
        <v>19.79142107740287</v>
      </c>
      <c r="I903" s="1">
        <v>0</v>
      </c>
      <c r="J903" s="14">
        <v>26.843499999999999</v>
      </c>
      <c r="K903" s="6">
        <v>0</v>
      </c>
      <c r="L903" s="20">
        <v>35.025100000000002</v>
      </c>
      <c r="M903" s="6">
        <v>0</v>
      </c>
      <c r="N903" s="7">
        <v>22.788610378350199</v>
      </c>
      <c r="O903" s="6">
        <v>0</v>
      </c>
      <c r="P903" s="29">
        <v>4.6859278139939153</v>
      </c>
      <c r="Q903" s="6">
        <v>0</v>
      </c>
      <c r="R903" s="48">
        <v>-4.6661608262799916</v>
      </c>
      <c r="S903" s="6">
        <v>0</v>
      </c>
      <c r="T903" s="5">
        <v>0</v>
      </c>
      <c r="U903" s="6">
        <v>0</v>
      </c>
      <c r="V903" s="9">
        <v>0</v>
      </c>
      <c r="W903" s="6">
        <v>0</v>
      </c>
      <c r="X903" s="25">
        <v>0.6</v>
      </c>
      <c r="Y903" s="6">
        <v>0</v>
      </c>
      <c r="Z903" s="29">
        <v>2.5018338738866257E-2</v>
      </c>
      <c r="AA903" s="6">
        <v>0</v>
      </c>
      <c r="AB903" s="52">
        <v>8.0331423663506693E-2</v>
      </c>
      <c r="AC903" s="6">
        <v>0</v>
      </c>
      <c r="AD903" s="33">
        <v>0.96822612265706576</v>
      </c>
      <c r="AE903" s="6">
        <v>0</v>
      </c>
      <c r="AF903" s="35">
        <v>4.6981971406314429</v>
      </c>
      <c r="AG903" s="6">
        <v>0</v>
      </c>
      <c r="AH903" s="9">
        <v>58.50149467510419</v>
      </c>
      <c r="AI903" s="6">
        <v>0</v>
      </c>
    </row>
    <row r="904" spans="1:35">
      <c r="A904" s="1" t="s">
        <v>85</v>
      </c>
      <c r="B904" s="1" t="s">
        <v>99</v>
      </c>
      <c r="C904" s="1" t="s">
        <v>100</v>
      </c>
      <c r="D904" s="10">
        <v>0.74930555555555556</v>
      </c>
      <c r="E904" s="3">
        <f t="shared" si="118"/>
        <v>-160.00533333333334</v>
      </c>
      <c r="F904" s="3">
        <f t="shared" si="119"/>
        <v>19.997833333333332</v>
      </c>
      <c r="G904" s="1">
        <v>4513</v>
      </c>
      <c r="H904" s="11">
        <v>30.422781191173218</v>
      </c>
      <c r="I904" s="1">
        <v>0</v>
      </c>
      <c r="J904" s="14">
        <v>26.616099999999999</v>
      </c>
      <c r="K904" s="6">
        <v>0</v>
      </c>
      <c r="L904" s="20">
        <v>35.0443</v>
      </c>
      <c r="M904" s="6">
        <v>0</v>
      </c>
      <c r="N904" s="7">
        <v>22.875218705831116</v>
      </c>
      <c r="O904" s="6">
        <v>0</v>
      </c>
      <c r="P904" s="29">
        <v>4.8029862806684847</v>
      </c>
      <c r="Q904" s="6">
        <v>0</v>
      </c>
      <c r="R904" s="48">
        <v>-9.1386413471699655</v>
      </c>
      <c r="S904" s="6">
        <v>0</v>
      </c>
      <c r="T904" s="5">
        <v>0</v>
      </c>
      <c r="U904" s="6">
        <v>0</v>
      </c>
      <c r="V904" s="9">
        <v>0</v>
      </c>
      <c r="W904" s="6">
        <v>0</v>
      </c>
      <c r="X904" s="25">
        <v>0.9</v>
      </c>
      <c r="Y904" s="6">
        <v>0</v>
      </c>
      <c r="Z904" s="27">
        <v>0</v>
      </c>
      <c r="AA904" s="6">
        <v>0</v>
      </c>
      <c r="AB904" s="52">
        <v>8.9526870511435555E-2</v>
      </c>
      <c r="AC904" s="6">
        <v>0</v>
      </c>
      <c r="AD904" s="33">
        <v>0.9027611729108912</v>
      </c>
      <c r="AE904" s="6">
        <v>0</v>
      </c>
      <c r="AF904" s="35">
        <v>5.2264516195209518</v>
      </c>
      <c r="AG904" s="6">
        <v>0</v>
      </c>
      <c r="AH904" s="9">
        <v>72.306397283531425</v>
      </c>
      <c r="AI904" s="6">
        <v>0</v>
      </c>
    </row>
    <row r="905" spans="1:35">
      <c r="A905" s="1" t="s">
        <v>85</v>
      </c>
      <c r="B905" s="1" t="s">
        <v>99</v>
      </c>
      <c r="C905" s="1" t="s">
        <v>100</v>
      </c>
      <c r="D905" s="10">
        <v>0.74930555555555556</v>
      </c>
      <c r="E905" s="3">
        <f t="shared" si="118"/>
        <v>-160.00533333333334</v>
      </c>
      <c r="F905" s="3">
        <f t="shared" si="119"/>
        <v>19.997833333333332</v>
      </c>
      <c r="G905" s="1">
        <v>4513</v>
      </c>
      <c r="H905" s="11">
        <v>40.135415031346319</v>
      </c>
      <c r="I905" s="1">
        <v>0</v>
      </c>
      <c r="J905" s="14">
        <v>25.765999999999998</v>
      </c>
      <c r="K905" s="6">
        <v>0</v>
      </c>
      <c r="L905" s="20">
        <v>35.094200000000001</v>
      </c>
      <c r="M905" s="6">
        <v>0</v>
      </c>
      <c r="N905" s="7">
        <v>23.179089371126565</v>
      </c>
      <c r="O905" s="6">
        <v>0</v>
      </c>
      <c r="P905" s="29">
        <v>4.8900337600252852</v>
      </c>
      <c r="Q905" s="6">
        <v>0</v>
      </c>
      <c r="R905" s="48">
        <v>-10.135001845816021</v>
      </c>
      <c r="S905" s="6">
        <v>0</v>
      </c>
      <c r="T905" s="5">
        <v>0</v>
      </c>
      <c r="U905" s="6">
        <v>0</v>
      </c>
      <c r="V905" s="9">
        <v>0</v>
      </c>
      <c r="W905" s="6">
        <v>0</v>
      </c>
      <c r="X905" s="25">
        <v>0.7</v>
      </c>
      <c r="Y905" s="6">
        <v>0</v>
      </c>
      <c r="Z905" s="27">
        <v>0</v>
      </c>
      <c r="AA905" s="6">
        <v>0</v>
      </c>
      <c r="AB905" s="52">
        <v>0.11439135878823525</v>
      </c>
      <c r="AC905" s="6">
        <v>0</v>
      </c>
      <c r="AD905" s="33">
        <v>0.7706634530365335</v>
      </c>
      <c r="AE905" s="6">
        <v>0</v>
      </c>
      <c r="AF905" s="35">
        <v>5.0082575632646744</v>
      </c>
      <c r="AG905" s="6">
        <v>0</v>
      </c>
      <c r="AH905" s="9">
        <v>111.28012179208352</v>
      </c>
      <c r="AI905" s="6">
        <v>0</v>
      </c>
    </row>
    <row r="906" spans="1:35">
      <c r="A906" s="1" t="s">
        <v>85</v>
      </c>
      <c r="B906" s="1" t="s">
        <v>99</v>
      </c>
      <c r="C906" s="1" t="s">
        <v>100</v>
      </c>
      <c r="D906" s="10">
        <v>0.74930555555555556</v>
      </c>
      <c r="E906" s="3">
        <f t="shared" si="118"/>
        <v>-160.00533333333334</v>
      </c>
      <c r="F906" s="3">
        <f t="shared" si="119"/>
        <v>19.997833333333332</v>
      </c>
      <c r="G906" s="1">
        <v>4513</v>
      </c>
      <c r="H906" s="11">
        <v>49.515709057482518</v>
      </c>
      <c r="I906" s="1">
        <v>0</v>
      </c>
      <c r="J906" s="14">
        <v>24.385400000000001</v>
      </c>
      <c r="K906" s="6">
        <v>0</v>
      </c>
      <c r="L906" s="20">
        <v>35.1355</v>
      </c>
      <c r="M906" s="6">
        <v>0</v>
      </c>
      <c r="N906" s="7">
        <v>23.630892856465607</v>
      </c>
      <c r="O906" s="6">
        <v>0</v>
      </c>
      <c r="P906" s="29">
        <v>4.9745296511398216</v>
      </c>
      <c r="Q906" s="6">
        <v>0</v>
      </c>
      <c r="R906" s="48">
        <v>-8.9969100324616136</v>
      </c>
      <c r="S906" s="6">
        <v>0</v>
      </c>
      <c r="T906" s="5">
        <v>0</v>
      </c>
      <c r="U906" s="6">
        <v>0</v>
      </c>
      <c r="V906" s="9">
        <v>0</v>
      </c>
      <c r="W906" s="6">
        <v>0</v>
      </c>
      <c r="X906" s="25">
        <v>0.7</v>
      </c>
      <c r="Y906" s="6">
        <v>0</v>
      </c>
      <c r="Z906" s="27">
        <v>0</v>
      </c>
      <c r="AA906" s="6">
        <v>0</v>
      </c>
      <c r="AB906" s="52">
        <v>0.13646043122326454</v>
      </c>
      <c r="AC906" s="6">
        <v>0</v>
      </c>
      <c r="AD906" s="33">
        <v>0.78005237652336423</v>
      </c>
      <c r="AE906" s="6">
        <v>0</v>
      </c>
      <c r="AF906" s="35"/>
      <c r="AG906" s="6"/>
      <c r="AH906" s="9">
        <v>110.51193686696081</v>
      </c>
      <c r="AI906" s="6">
        <v>0</v>
      </c>
    </row>
    <row r="907" spans="1:35">
      <c r="A907" s="1" t="s">
        <v>85</v>
      </c>
      <c r="B907" s="1" t="s">
        <v>99</v>
      </c>
      <c r="C907" s="1" t="s">
        <v>100</v>
      </c>
      <c r="D907" s="10">
        <v>0.74930555555555556</v>
      </c>
      <c r="E907" s="3">
        <f t="shared" si="118"/>
        <v>-160.00533333333334</v>
      </c>
      <c r="F907" s="3">
        <f t="shared" si="119"/>
        <v>19.997833333333332</v>
      </c>
      <c r="G907" s="1">
        <v>4513</v>
      </c>
      <c r="H907" s="11">
        <v>74.738026201614204</v>
      </c>
      <c r="I907" s="1">
        <v>0</v>
      </c>
      <c r="J907" s="14">
        <v>23.0136</v>
      </c>
      <c r="K907" s="6">
        <v>0</v>
      </c>
      <c r="L907" s="20">
        <v>35.203800000000001</v>
      </c>
      <c r="M907" s="6">
        <v>0</v>
      </c>
      <c r="N907" s="7">
        <v>24.085849318906639</v>
      </c>
      <c r="O907" s="6">
        <v>0</v>
      </c>
      <c r="P907" s="29">
        <v>4.9730312512346408</v>
      </c>
      <c r="Q907" s="6">
        <v>0</v>
      </c>
      <c r="R907" s="48">
        <v>-3.8629323521302865</v>
      </c>
      <c r="S907" s="6">
        <v>0</v>
      </c>
      <c r="T907" s="5">
        <v>0</v>
      </c>
      <c r="U907" s="6">
        <v>0</v>
      </c>
      <c r="V907" s="9">
        <v>0</v>
      </c>
      <c r="W907" s="6">
        <v>0</v>
      </c>
      <c r="X907" s="25">
        <v>0.8</v>
      </c>
      <c r="Y907" s="6">
        <v>0</v>
      </c>
      <c r="Z907" s="27">
        <v>0</v>
      </c>
      <c r="AA907" s="6">
        <v>0</v>
      </c>
      <c r="AB907" s="52">
        <v>0.16934334915145824</v>
      </c>
      <c r="AC907" s="6">
        <v>0</v>
      </c>
      <c r="AD907" s="33">
        <v>0.580163629784197</v>
      </c>
      <c r="AE907" s="6">
        <v>0</v>
      </c>
      <c r="AF907" s="35">
        <v>3.4569752868355383</v>
      </c>
      <c r="AG907" s="6">
        <v>0</v>
      </c>
      <c r="AH907" s="9">
        <v>109.88587991974069</v>
      </c>
      <c r="AI907" s="6">
        <v>0</v>
      </c>
    </row>
    <row r="908" spans="1:35">
      <c r="A908" s="1" t="s">
        <v>85</v>
      </c>
      <c r="B908" s="1" t="s">
        <v>99</v>
      </c>
      <c r="C908" s="1" t="s">
        <v>100</v>
      </c>
      <c r="D908" s="10">
        <v>0.74930555555555556</v>
      </c>
      <c r="E908" s="3">
        <f t="shared" si="118"/>
        <v>-160.00533333333334</v>
      </c>
      <c r="F908" s="3">
        <f t="shared" si="119"/>
        <v>19.997833333333332</v>
      </c>
      <c r="G908" s="1">
        <v>4513</v>
      </c>
      <c r="H908" s="11">
        <v>98.821773884835395</v>
      </c>
      <c r="I908" s="1">
        <v>0</v>
      </c>
      <c r="J908" s="14">
        <v>22.190200000000001</v>
      </c>
      <c r="K908" s="6">
        <v>0</v>
      </c>
      <c r="L908" s="20">
        <v>35.202599999999997</v>
      </c>
      <c r="M908" s="6">
        <v>0</v>
      </c>
      <c r="N908" s="7">
        <v>24.319789985416719</v>
      </c>
      <c r="O908" s="6">
        <v>0</v>
      </c>
      <c r="P908" s="29">
        <v>4.828095274781715</v>
      </c>
      <c r="Q908" s="6">
        <v>0</v>
      </c>
      <c r="R908" s="48">
        <v>5.8148133559766109</v>
      </c>
      <c r="S908" s="6">
        <v>0</v>
      </c>
      <c r="T908" s="5">
        <v>0</v>
      </c>
      <c r="U908" s="6">
        <v>0</v>
      </c>
      <c r="V908" s="9">
        <v>0</v>
      </c>
      <c r="W908" s="6">
        <v>0</v>
      </c>
      <c r="X908" s="25">
        <v>0.7</v>
      </c>
      <c r="Y908" s="6">
        <v>0</v>
      </c>
      <c r="Z908" s="29">
        <v>3.5970425771625167E-2</v>
      </c>
      <c r="AA908" s="6">
        <v>0</v>
      </c>
      <c r="AB908" s="52">
        <v>0.22105854222421034</v>
      </c>
      <c r="AC908" s="6">
        <v>0</v>
      </c>
      <c r="AD908" s="33">
        <v>0.50216715021920133</v>
      </c>
      <c r="AE908" s="6">
        <v>0</v>
      </c>
      <c r="AF908" s="35">
        <v>3.3720662820168168</v>
      </c>
      <c r="AG908" s="6">
        <v>0</v>
      </c>
      <c r="AH908" s="9">
        <v>93.347663837011865</v>
      </c>
      <c r="AI908" s="6">
        <v>0</v>
      </c>
    </row>
    <row r="909" spans="1:35">
      <c r="A909" s="1" t="s">
        <v>85</v>
      </c>
      <c r="B909" s="1" t="s">
        <v>99</v>
      </c>
      <c r="C909" s="1" t="s">
        <v>100</v>
      </c>
      <c r="D909" s="10">
        <v>0.74930555555555556</v>
      </c>
      <c r="E909" s="3">
        <f t="shared" si="118"/>
        <v>-160.00533333333334</v>
      </c>
      <c r="F909" s="3">
        <f t="shared" si="119"/>
        <v>19.997833333333332</v>
      </c>
      <c r="G909" s="1">
        <v>4513</v>
      </c>
      <c r="H909" s="11">
        <v>149.05752420172107</v>
      </c>
      <c r="I909" s="1">
        <v>0</v>
      </c>
      <c r="J909" s="14">
        <v>19.930299999999999</v>
      </c>
      <c r="K909" s="6">
        <v>0</v>
      </c>
      <c r="L909" s="20">
        <v>35.025199999999998</v>
      </c>
      <c r="M909" s="6">
        <v>0</v>
      </c>
      <c r="N909" s="7">
        <v>24.800579979505983</v>
      </c>
      <c r="O909" s="6">
        <v>0</v>
      </c>
      <c r="P909" s="29">
        <v>4.5538891193552207</v>
      </c>
      <c r="Q909" s="6">
        <v>0</v>
      </c>
      <c r="R909" s="48">
        <v>27.571357692334317</v>
      </c>
      <c r="S909" s="6">
        <v>0</v>
      </c>
      <c r="T909" s="5">
        <v>2.08</v>
      </c>
      <c r="U909" s="6">
        <v>0</v>
      </c>
      <c r="V909" s="9">
        <v>0.02</v>
      </c>
      <c r="W909" s="6">
        <v>0</v>
      </c>
      <c r="X909" s="25">
        <v>1.6</v>
      </c>
      <c r="Y909" s="6">
        <v>0</v>
      </c>
      <c r="Z909" s="29">
        <v>0.18149169574685425</v>
      </c>
      <c r="AA909" s="6">
        <v>0</v>
      </c>
      <c r="AB909" s="52">
        <v>8.9085489062735015E-2</v>
      </c>
      <c r="AC909" s="6">
        <v>0</v>
      </c>
      <c r="AD909" s="33">
        <v>9.330409309090909E-2</v>
      </c>
      <c r="AE909" s="6">
        <v>0</v>
      </c>
      <c r="AF909" s="35">
        <v>2.2470440924644066</v>
      </c>
      <c r="AG909" s="6">
        <v>0</v>
      </c>
      <c r="AH909" s="9">
        <v>58.301147090600395</v>
      </c>
      <c r="AI909" s="6">
        <v>0</v>
      </c>
    </row>
    <row r="910" spans="1:35">
      <c r="A910" s="1" t="s">
        <v>85</v>
      </c>
      <c r="B910" s="1" t="s">
        <v>99</v>
      </c>
      <c r="C910" s="1" t="s">
        <v>100</v>
      </c>
      <c r="D910" s="10">
        <v>0.74930555555555556</v>
      </c>
      <c r="E910" s="3">
        <f t="shared" si="118"/>
        <v>-160.00533333333334</v>
      </c>
      <c r="F910" s="3">
        <f t="shared" si="119"/>
        <v>19.997833333333332</v>
      </c>
      <c r="G910" s="1">
        <v>4513</v>
      </c>
      <c r="H910" s="11">
        <v>198.82126731146383</v>
      </c>
      <c r="I910" s="1">
        <v>0</v>
      </c>
      <c r="J910" s="14">
        <v>16.944099999999999</v>
      </c>
      <c r="K910" s="6">
        <v>0</v>
      </c>
      <c r="L910" s="20">
        <v>34.661700000000003</v>
      </c>
      <c r="M910" s="6">
        <v>0</v>
      </c>
      <c r="N910" s="7">
        <v>25.268796035493551</v>
      </c>
      <c r="O910" s="6">
        <v>0</v>
      </c>
      <c r="P910" s="29">
        <v>4.3744845916795079</v>
      </c>
      <c r="Q910" s="6">
        <v>0</v>
      </c>
      <c r="R910" s="48">
        <v>49.570925193344124</v>
      </c>
      <c r="S910" s="6">
        <v>0</v>
      </c>
      <c r="T910" s="5">
        <v>5.28</v>
      </c>
      <c r="U910" s="6">
        <v>0</v>
      </c>
      <c r="V910" s="9">
        <v>0</v>
      </c>
      <c r="W910" s="6">
        <v>0</v>
      </c>
      <c r="X910" s="25">
        <v>3.7</v>
      </c>
      <c r="Y910" s="6">
        <v>0</v>
      </c>
      <c r="Z910" s="29">
        <v>0.40199870909799584</v>
      </c>
      <c r="AA910" s="6">
        <v>0</v>
      </c>
      <c r="AB910" s="52">
        <v>8.3126839505277116E-3</v>
      </c>
      <c r="AC910" s="6">
        <v>0</v>
      </c>
      <c r="AD910" s="33">
        <v>7.3393597396058498E-3</v>
      </c>
      <c r="AE910" s="6">
        <v>0</v>
      </c>
      <c r="AF910" s="35">
        <v>1.3883903253157237</v>
      </c>
      <c r="AG910" s="6">
        <v>0</v>
      </c>
      <c r="AH910" s="9">
        <v>45.622007099861094</v>
      </c>
      <c r="AI910" s="6">
        <v>0</v>
      </c>
    </row>
    <row r="911" spans="1:35">
      <c r="A911" s="1" t="s">
        <v>85</v>
      </c>
      <c r="B911" s="1" t="s">
        <v>99</v>
      </c>
      <c r="C911" s="1" t="s">
        <v>100</v>
      </c>
      <c r="D911" s="10">
        <v>0.74930555555555556</v>
      </c>
      <c r="E911" s="3">
        <f t="shared" si="118"/>
        <v>-160.00533333333334</v>
      </c>
      <c r="F911" s="3">
        <f t="shared" si="119"/>
        <v>19.997833333333332</v>
      </c>
      <c r="G911" s="1">
        <v>4513</v>
      </c>
      <c r="H911" s="11">
        <v>248.03393945196729</v>
      </c>
      <c r="I911" s="1">
        <v>0</v>
      </c>
      <c r="J911" s="14">
        <v>13.588699999999999</v>
      </c>
      <c r="K911" s="6">
        <v>0</v>
      </c>
      <c r="L911" s="20">
        <v>34.267499999999998</v>
      </c>
      <c r="M911" s="6">
        <v>0</v>
      </c>
      <c r="N911" s="7">
        <v>25.70688625090861</v>
      </c>
      <c r="O911" s="6">
        <v>0</v>
      </c>
      <c r="P911" s="29">
        <v>4.3689624866658763</v>
      </c>
      <c r="Q911" s="6">
        <v>0</v>
      </c>
      <c r="R911" s="48">
        <v>67.481917914541839</v>
      </c>
      <c r="S911" s="6">
        <v>0</v>
      </c>
      <c r="T911" s="5">
        <v>10.5</v>
      </c>
      <c r="U911" s="6">
        <v>0</v>
      </c>
      <c r="V911" s="9">
        <v>0</v>
      </c>
      <c r="W911" s="6">
        <v>0</v>
      </c>
      <c r="X911" s="25">
        <v>8.4</v>
      </c>
      <c r="Y911" s="6">
        <v>0</v>
      </c>
      <c r="Z911" s="29">
        <v>0.7530320723916385</v>
      </c>
      <c r="AA911" s="6">
        <v>0</v>
      </c>
      <c r="AB911" s="52"/>
      <c r="AC911" s="6"/>
      <c r="AD911" s="33">
        <v>4.3411984722186913E-3</v>
      </c>
      <c r="AE911" s="6">
        <v>0</v>
      </c>
      <c r="AF911" s="35">
        <v>1.2150483582089551</v>
      </c>
      <c r="AG911" s="6">
        <v>0</v>
      </c>
      <c r="AH911" s="9">
        <v>32.752059885784846</v>
      </c>
      <c r="AI911" s="6">
        <v>0</v>
      </c>
    </row>
    <row r="912" spans="1:35">
      <c r="A912" s="1" t="s">
        <v>85</v>
      </c>
      <c r="B912" s="1" t="s">
        <v>99</v>
      </c>
      <c r="C912" s="1" t="s">
        <v>100</v>
      </c>
      <c r="D912" s="10">
        <v>0.74930555555555556</v>
      </c>
      <c r="E912" s="3">
        <f t="shared" si="118"/>
        <v>-160.00533333333334</v>
      </c>
      <c r="F912" s="3">
        <f t="shared" si="119"/>
        <v>19.997833333333332</v>
      </c>
      <c r="G912" s="1">
        <v>4513</v>
      </c>
      <c r="H912" s="11">
        <v>298.53893126117902</v>
      </c>
      <c r="I912" s="1">
        <v>0</v>
      </c>
      <c r="J912" s="14">
        <v>10.7606</v>
      </c>
      <c r="K912" s="6">
        <v>0</v>
      </c>
      <c r="L912" s="20">
        <v>34.138199999999998</v>
      </c>
      <c r="M912" s="6">
        <v>0</v>
      </c>
      <c r="N912" s="7">
        <v>26.147576104901646</v>
      </c>
      <c r="O912" s="6">
        <v>0</v>
      </c>
      <c r="P912" s="29">
        <v>4.1754938169175455</v>
      </c>
      <c r="Q912" s="6">
        <v>0</v>
      </c>
      <c r="R912" s="48">
        <v>92.541605196302299</v>
      </c>
      <c r="S912" s="6">
        <v>0</v>
      </c>
      <c r="T912" s="5">
        <v>17.3</v>
      </c>
      <c r="U912" s="6">
        <v>0</v>
      </c>
      <c r="V912" s="9">
        <v>0</v>
      </c>
      <c r="W912" s="6">
        <v>0</v>
      </c>
      <c r="X912" s="25">
        <v>17.7</v>
      </c>
      <c r="Y912" s="6">
        <v>0</v>
      </c>
      <c r="Z912" s="29">
        <v>1.1892281931412114</v>
      </c>
      <c r="AA912" s="6">
        <v>0</v>
      </c>
      <c r="AB912" s="52"/>
      <c r="AC912" s="6"/>
      <c r="AD912" s="33">
        <v>3.6607047608391611E-3</v>
      </c>
      <c r="AE912" s="6">
        <v>0</v>
      </c>
      <c r="AF912" s="35">
        <v>1.0142132431763835</v>
      </c>
      <c r="AG912" s="6">
        <v>0</v>
      </c>
      <c r="AH912" s="9">
        <v>26.956290476925453</v>
      </c>
      <c r="AI912" s="6">
        <v>0</v>
      </c>
    </row>
    <row r="913" spans="1:35">
      <c r="A913" s="1" t="s">
        <v>85</v>
      </c>
      <c r="B913" s="1" t="s">
        <v>99</v>
      </c>
      <c r="C913" s="1" t="s">
        <v>100</v>
      </c>
      <c r="D913" s="10">
        <v>0.74930555555555556</v>
      </c>
      <c r="E913" s="3">
        <f t="shared" si="118"/>
        <v>-160.00533333333334</v>
      </c>
      <c r="F913" s="3">
        <f t="shared" si="119"/>
        <v>19.997833333333332</v>
      </c>
      <c r="G913" s="1">
        <v>4513</v>
      </c>
      <c r="H913" s="11">
        <v>397.13206980798088</v>
      </c>
      <c r="I913" s="1">
        <v>0</v>
      </c>
      <c r="J913" s="14">
        <v>8.0871200000000005</v>
      </c>
      <c r="K913" s="6">
        <v>0</v>
      </c>
      <c r="L913" s="20">
        <v>34.138100000000001</v>
      </c>
      <c r="M913" s="6">
        <v>0</v>
      </c>
      <c r="N913" s="7">
        <v>26.58423739519435</v>
      </c>
      <c r="O913" s="6">
        <v>0</v>
      </c>
      <c r="P913" s="29">
        <v>2.5193461439690257</v>
      </c>
      <c r="Q913" s="6">
        <v>0</v>
      </c>
      <c r="R913" s="48">
        <v>183.5725928861111</v>
      </c>
      <c r="S913" s="6">
        <v>0</v>
      </c>
      <c r="T913" s="5">
        <v>29.8</v>
      </c>
      <c r="U913" s="6">
        <v>0</v>
      </c>
      <c r="V913" s="9">
        <v>0</v>
      </c>
      <c r="W913" s="6">
        <v>0</v>
      </c>
      <c r="X913" s="25">
        <v>40.9</v>
      </c>
      <c r="Y913" s="6">
        <v>0</v>
      </c>
      <c r="Z913" s="29">
        <v>2.0849729969950488</v>
      </c>
      <c r="AA913" s="6">
        <v>0</v>
      </c>
      <c r="AB913" s="52"/>
      <c r="AC913" s="6"/>
      <c r="AD913" s="33">
        <v>1.5397652527528809E-3</v>
      </c>
      <c r="AE913" s="6">
        <v>0</v>
      </c>
      <c r="AF913" s="35"/>
      <c r="AG913" s="6"/>
      <c r="AH913" s="9">
        <v>20.912471677728043</v>
      </c>
      <c r="AI913" s="6">
        <v>0</v>
      </c>
    </row>
    <row r="914" spans="1:35">
      <c r="A914" s="1" t="s">
        <v>85</v>
      </c>
      <c r="B914" s="1" t="s">
        <v>99</v>
      </c>
      <c r="C914" s="1" t="s">
        <v>100</v>
      </c>
      <c r="D914" s="10">
        <v>0.74930555555555556</v>
      </c>
      <c r="E914" s="3">
        <f t="shared" si="118"/>
        <v>-160.00533333333334</v>
      </c>
      <c r="F914" s="3">
        <f t="shared" si="119"/>
        <v>19.997833333333332</v>
      </c>
      <c r="G914" s="1">
        <v>4513</v>
      </c>
      <c r="H914" s="11">
        <v>496.16100753246593</v>
      </c>
      <c r="I914" s="1">
        <v>0</v>
      </c>
      <c r="J914" s="14">
        <v>6.2335599999999998</v>
      </c>
      <c r="K914" s="6">
        <v>0</v>
      </c>
      <c r="L914" s="20">
        <v>34.132399999999997</v>
      </c>
      <c r="M914" s="6">
        <v>0</v>
      </c>
      <c r="N914" s="7">
        <v>26.837494714820195</v>
      </c>
      <c r="O914" s="6">
        <v>0</v>
      </c>
      <c r="P914" s="29">
        <v>1.5342128817510172</v>
      </c>
      <c r="Q914" s="6">
        <v>0</v>
      </c>
      <c r="R914" s="48">
        <v>240.56810429351822</v>
      </c>
      <c r="S914" s="6">
        <v>0</v>
      </c>
      <c r="T914" s="5">
        <v>37.799999999999997</v>
      </c>
      <c r="U914" s="6">
        <v>0</v>
      </c>
      <c r="V914" s="9">
        <v>0</v>
      </c>
      <c r="W914" s="6">
        <v>0</v>
      </c>
      <c r="X914" s="25">
        <v>67</v>
      </c>
      <c r="Y914" s="6">
        <v>0</v>
      </c>
      <c r="Z914" s="29">
        <v>2.6567588014131145</v>
      </c>
      <c r="AA914" s="6">
        <v>0</v>
      </c>
      <c r="AB914" s="52"/>
      <c r="AC914" s="6"/>
      <c r="AD914" s="33">
        <v>1.1305065710627399E-3</v>
      </c>
      <c r="AE914" s="6">
        <v>0</v>
      </c>
      <c r="AF914" s="35">
        <v>0.68748746831878349</v>
      </c>
      <c r="AG914" s="6">
        <v>0</v>
      </c>
      <c r="AH914" s="9">
        <v>18.036052785923754</v>
      </c>
      <c r="AI914" s="6">
        <v>0</v>
      </c>
    </row>
    <row r="915" spans="1:35">
      <c r="A915" s="1" t="s">
        <v>85</v>
      </c>
      <c r="B915" s="1" t="s">
        <v>99</v>
      </c>
      <c r="C915" s="1" t="s">
        <v>100</v>
      </c>
      <c r="D915" s="10">
        <v>0.74930555555555556</v>
      </c>
      <c r="E915" s="3">
        <f t="shared" si="118"/>
        <v>-160.00533333333334</v>
      </c>
      <c r="F915" s="3">
        <f t="shared" si="119"/>
        <v>19.997833333333332</v>
      </c>
      <c r="G915" s="1">
        <v>4513</v>
      </c>
      <c r="H915" s="11">
        <v>595.47950827593138</v>
      </c>
      <c r="I915" s="1">
        <v>0</v>
      </c>
      <c r="J915" s="14">
        <v>5.4526300000000001</v>
      </c>
      <c r="K915" s="6">
        <v>0</v>
      </c>
      <c r="L915" s="20">
        <v>34.296700000000001</v>
      </c>
      <c r="M915" s="6">
        <v>0</v>
      </c>
      <c r="N915" s="7">
        <v>27.064585920386207</v>
      </c>
      <c r="O915" s="6">
        <v>0</v>
      </c>
      <c r="P915" s="29">
        <v>1.0252987633835091</v>
      </c>
      <c r="Q915" s="6">
        <v>0</v>
      </c>
      <c r="R915" s="48">
        <v>268.73866283966964</v>
      </c>
      <c r="S915" s="6">
        <v>0</v>
      </c>
      <c r="T915" s="5">
        <v>41.5</v>
      </c>
      <c r="U915" s="6">
        <v>0</v>
      </c>
      <c r="V915" s="9">
        <v>0</v>
      </c>
      <c r="W915" s="6">
        <v>0</v>
      </c>
      <c r="X915" s="25">
        <v>86.2</v>
      </c>
      <c r="Y915" s="6">
        <v>0</v>
      </c>
      <c r="Z915" s="29">
        <v>2.9092309089179089</v>
      </c>
      <c r="AA915" s="6">
        <v>0</v>
      </c>
      <c r="AB915" s="52"/>
      <c r="AC915" s="6"/>
      <c r="AD915" s="33">
        <v>9.0488347451984626E-4</v>
      </c>
      <c r="AE915" s="6">
        <v>0</v>
      </c>
      <c r="AF915" s="35">
        <v>0.46276718319231858</v>
      </c>
      <c r="AG915" s="6">
        <v>0</v>
      </c>
      <c r="AH915" s="9">
        <v>11.376880691464734</v>
      </c>
      <c r="AI915" s="6">
        <v>0</v>
      </c>
    </row>
    <row r="916" spans="1:35">
      <c r="A916" s="1" t="s">
        <v>85</v>
      </c>
      <c r="B916" s="1" t="s">
        <v>99</v>
      </c>
      <c r="C916" s="1" t="s">
        <v>100</v>
      </c>
      <c r="D916" s="10">
        <v>0.74930555555555556</v>
      </c>
      <c r="E916" s="3">
        <f t="shared" si="118"/>
        <v>-160.00533333333334</v>
      </c>
      <c r="F916" s="3">
        <f t="shared" si="119"/>
        <v>19.997833333333332</v>
      </c>
      <c r="G916" s="1">
        <v>4513</v>
      </c>
      <c r="H916" s="11">
        <v>793.54226735469297</v>
      </c>
      <c r="I916" s="1">
        <v>0</v>
      </c>
      <c r="J916" s="14">
        <v>4.8123399999999998</v>
      </c>
      <c r="K916" s="6">
        <v>0</v>
      </c>
      <c r="L916" s="20">
        <v>34.439799999999998</v>
      </c>
      <c r="M916" s="6">
        <v>0</v>
      </c>
      <c r="N916" s="7">
        <v>27.252676261361557</v>
      </c>
      <c r="O916" s="6">
        <v>0</v>
      </c>
      <c r="P916" s="29">
        <v>1.1056371735609023</v>
      </c>
      <c r="Q916" s="6">
        <v>0</v>
      </c>
      <c r="R916" s="48">
        <v>269.73795884663201</v>
      </c>
      <c r="S916" s="6">
        <v>0</v>
      </c>
      <c r="T916" s="5">
        <v>42.6</v>
      </c>
      <c r="U916" s="6">
        <v>0</v>
      </c>
      <c r="V916" s="9">
        <v>0</v>
      </c>
      <c r="W916" s="6">
        <v>0</v>
      </c>
      <c r="X916" s="25">
        <v>98.5</v>
      </c>
      <c r="Y916" s="6">
        <v>0</v>
      </c>
      <c r="Z916" s="29">
        <v>2.9824539709897957</v>
      </c>
      <c r="AA916" s="6">
        <v>0</v>
      </c>
      <c r="AB916" s="52"/>
      <c r="AC916" s="6"/>
      <c r="AD916" s="33">
        <v>8.3602013008962845E-4</v>
      </c>
      <c r="AE916" s="6">
        <v>0</v>
      </c>
      <c r="AF916" s="35">
        <v>0.32996137794440122</v>
      </c>
      <c r="AG916" s="6">
        <v>0</v>
      </c>
      <c r="AH916" s="9">
        <v>9.4211066522611535</v>
      </c>
      <c r="AI916" s="6">
        <v>0</v>
      </c>
    </row>
    <row r="917" spans="1:35">
      <c r="A917" s="1" t="s">
        <v>85</v>
      </c>
      <c r="B917" s="1" t="s">
        <v>99</v>
      </c>
      <c r="C917" s="1" t="s">
        <v>101</v>
      </c>
      <c r="D917" s="10">
        <v>2.0833333333333332E-2</v>
      </c>
      <c r="E917" s="3">
        <f>-(160+0.15/60)</f>
        <v>-160.0025</v>
      </c>
      <c r="F917" s="3">
        <f>20+0.06/60</f>
        <v>20.001000000000001</v>
      </c>
      <c r="G917" s="1">
        <v>4515</v>
      </c>
      <c r="H917" s="11">
        <v>991.33340742770588</v>
      </c>
      <c r="I917" s="1">
        <v>0</v>
      </c>
      <c r="J917" s="14">
        <v>4.0940000000000003</v>
      </c>
      <c r="K917" s="6">
        <v>0</v>
      </c>
      <c r="L917" s="20">
        <v>34.520400000000002</v>
      </c>
      <c r="M917" s="6">
        <v>0</v>
      </c>
      <c r="N917" s="7">
        <v>27.394951451762608</v>
      </c>
      <c r="O917" s="6">
        <v>0</v>
      </c>
      <c r="P917" s="29">
        <v>1.2409840066342848</v>
      </c>
      <c r="Q917" s="6">
        <v>0</v>
      </c>
      <c r="R917" s="48">
        <v>269.16125182474883</v>
      </c>
      <c r="S917" s="6">
        <v>0</v>
      </c>
      <c r="T917" s="5">
        <v>43.3</v>
      </c>
      <c r="U917" s="6">
        <v>0</v>
      </c>
      <c r="V917" s="9">
        <v>0</v>
      </c>
      <c r="W917" s="6">
        <v>0</v>
      </c>
      <c r="X917" s="25">
        <v>113</v>
      </c>
      <c r="Y917" s="6">
        <v>0</v>
      </c>
      <c r="Z917" s="29">
        <v>3.0098689038920821</v>
      </c>
      <c r="AA917" s="6">
        <v>0</v>
      </c>
      <c r="AB917" s="30"/>
      <c r="AC917" s="6"/>
      <c r="AD917" s="33">
        <v>1.1021146862669245E-3</v>
      </c>
      <c r="AE917" s="6">
        <v>0</v>
      </c>
      <c r="AF917" s="35">
        <v>0.24936134613556421</v>
      </c>
      <c r="AG917" s="6">
        <v>0</v>
      </c>
      <c r="AH917" s="9">
        <v>6.4931698101558881</v>
      </c>
      <c r="AI917" s="6">
        <v>0</v>
      </c>
    </row>
    <row r="918" spans="1:35">
      <c r="A918" s="1" t="s">
        <v>85</v>
      </c>
      <c r="B918" s="1" t="s">
        <v>99</v>
      </c>
      <c r="C918" s="1" t="s">
        <v>101</v>
      </c>
      <c r="D918" s="10">
        <v>2.0833333333333332E-2</v>
      </c>
      <c r="E918" s="3">
        <f t="shared" ref="E918:E924" si="120">-(160+0.15/60)</f>
        <v>-160.0025</v>
      </c>
      <c r="F918" s="3">
        <f t="shared" ref="F918:F924" si="121">20+0.06/60</f>
        <v>20.001000000000001</v>
      </c>
      <c r="G918" s="1">
        <v>4515</v>
      </c>
      <c r="H918" s="11">
        <v>1484.845489939881</v>
      </c>
      <c r="I918" s="1">
        <v>0</v>
      </c>
      <c r="J918" s="14">
        <v>2.6944900000000001</v>
      </c>
      <c r="K918" s="6">
        <v>0</v>
      </c>
      <c r="L918" s="20">
        <v>34.578600000000002</v>
      </c>
      <c r="M918" s="6">
        <v>0</v>
      </c>
      <c r="N918" s="7">
        <v>27.576164990390907</v>
      </c>
      <c r="O918" s="6">
        <v>0</v>
      </c>
      <c r="P918" s="29">
        <v>1.6811618686569521</v>
      </c>
      <c r="Q918" s="6">
        <v>0</v>
      </c>
      <c r="R918" s="48">
        <v>260.87920367906361</v>
      </c>
      <c r="S918" s="6">
        <v>0</v>
      </c>
      <c r="T918" s="5">
        <v>42.9</v>
      </c>
      <c r="U918" s="6">
        <v>0</v>
      </c>
      <c r="V918" s="9">
        <v>0</v>
      </c>
      <c r="W918" s="6">
        <v>0</v>
      </c>
      <c r="X918" s="25">
        <v>148</v>
      </c>
      <c r="Y918" s="6">
        <v>0</v>
      </c>
      <c r="Z918" s="29">
        <v>2.9675707979603696</v>
      </c>
      <c r="AA918" s="6">
        <v>0</v>
      </c>
      <c r="AB918" s="30"/>
      <c r="AC918" s="6"/>
      <c r="AD918" s="33">
        <v>1.6986841067698254E-3</v>
      </c>
      <c r="AE918" s="6">
        <v>0</v>
      </c>
      <c r="AF918" s="35">
        <v>0.2140749120638844</v>
      </c>
      <c r="AG918" s="6">
        <v>0</v>
      </c>
      <c r="AH918" s="9">
        <v>5.877816514894274</v>
      </c>
      <c r="AI918" s="6">
        <v>0</v>
      </c>
    </row>
    <row r="919" spans="1:35">
      <c r="A919" s="1" t="s">
        <v>85</v>
      </c>
      <c r="B919" s="1" t="s">
        <v>99</v>
      </c>
      <c r="C919" s="1" t="s">
        <v>101</v>
      </c>
      <c r="D919" s="10">
        <v>2.0833333333333332E-2</v>
      </c>
      <c r="E919" s="3">
        <f t="shared" si="120"/>
        <v>-160.0025</v>
      </c>
      <c r="F919" s="3">
        <f t="shared" si="121"/>
        <v>20.001000000000001</v>
      </c>
      <c r="G919" s="1">
        <v>4515</v>
      </c>
      <c r="H919" s="11">
        <v>1978.247486262602</v>
      </c>
      <c r="I919" s="1">
        <v>0</v>
      </c>
      <c r="J919" s="14">
        <v>1.9837400000000001</v>
      </c>
      <c r="K919" s="6">
        <v>0</v>
      </c>
      <c r="L919" s="20">
        <v>34.615900000000003</v>
      </c>
      <c r="M919" s="6">
        <v>0</v>
      </c>
      <c r="N919" s="7">
        <v>27.665267041107427</v>
      </c>
      <c r="O919" s="6">
        <v>0</v>
      </c>
      <c r="P919" s="29">
        <v>2.2711690360541801</v>
      </c>
      <c r="Q919" s="6">
        <v>0</v>
      </c>
      <c r="R919" s="48">
        <v>240.56917458425016</v>
      </c>
      <c r="S919" s="6">
        <v>0</v>
      </c>
      <c r="T919" s="5">
        <v>41.7</v>
      </c>
      <c r="U919" s="6">
        <v>0</v>
      </c>
      <c r="V919" s="9">
        <v>0</v>
      </c>
      <c r="W919" s="6">
        <v>0</v>
      </c>
      <c r="X919" s="25">
        <v>164</v>
      </c>
      <c r="Y919" s="6">
        <v>0</v>
      </c>
      <c r="Z919" s="29">
        <v>2.8305532715631694</v>
      </c>
      <c r="AA919" s="6">
        <v>0</v>
      </c>
      <c r="AB919" s="30"/>
      <c r="AC919" s="6"/>
      <c r="AD919" s="33">
        <v>1.1572107883945841E-3</v>
      </c>
      <c r="AE919" s="6">
        <v>0</v>
      </c>
      <c r="AF919" s="35">
        <v>0.15036733529803212</v>
      </c>
      <c r="AG919" s="6">
        <v>0</v>
      </c>
      <c r="AH919" s="9">
        <v>5.0745181046457786</v>
      </c>
      <c r="AI919" s="6">
        <v>0</v>
      </c>
    </row>
    <row r="920" spans="1:35">
      <c r="A920" s="1" t="s">
        <v>85</v>
      </c>
      <c r="B920" s="1" t="s">
        <v>99</v>
      </c>
      <c r="C920" s="1" t="s">
        <v>101</v>
      </c>
      <c r="D920" s="10">
        <v>2.0833333333333332E-2</v>
      </c>
      <c r="E920" s="3">
        <f t="shared" si="120"/>
        <v>-160.0025</v>
      </c>
      <c r="F920" s="3">
        <f t="shared" si="121"/>
        <v>20.001000000000001</v>
      </c>
      <c r="G920" s="1">
        <v>4515</v>
      </c>
      <c r="H920" s="11">
        <v>2470.2227974164721</v>
      </c>
      <c r="I920" s="1">
        <v>0</v>
      </c>
      <c r="J920" s="14">
        <v>1.56551</v>
      </c>
      <c r="K920" s="6">
        <v>0</v>
      </c>
      <c r="L920" s="20">
        <v>34.648299999999999</v>
      </c>
      <c r="M920" s="6">
        <v>0</v>
      </c>
      <c r="N920" s="7">
        <v>27.723154345702596</v>
      </c>
      <c r="O920" s="6">
        <v>0</v>
      </c>
      <c r="P920" s="29">
        <v>2.6542656478300355</v>
      </c>
      <c r="Q920" s="6">
        <v>0</v>
      </c>
      <c r="R920" s="48">
        <v>227.08032190823269</v>
      </c>
      <c r="S920" s="6">
        <v>0</v>
      </c>
      <c r="T920" s="5">
        <v>40.5</v>
      </c>
      <c r="U920" s="6">
        <v>0</v>
      </c>
      <c r="V920" s="9">
        <v>0</v>
      </c>
      <c r="W920" s="6">
        <v>0</v>
      </c>
      <c r="X920" s="25">
        <v>172</v>
      </c>
      <c r="Y920" s="6">
        <v>0</v>
      </c>
      <c r="Z920" s="29">
        <v>2.7442200139363155</v>
      </c>
      <c r="AA920" s="6">
        <v>0</v>
      </c>
      <c r="AB920" s="30"/>
      <c r="AC920" s="6"/>
      <c r="AD920" s="33">
        <v>5.1840423365570598E-4</v>
      </c>
      <c r="AE920" s="6">
        <v>0</v>
      </c>
      <c r="AF920" s="35">
        <v>0.11641905124061222</v>
      </c>
      <c r="AG920" s="6">
        <v>0</v>
      </c>
      <c r="AH920" s="9">
        <v>4.9657579873437259</v>
      </c>
      <c r="AI920" s="6">
        <v>0</v>
      </c>
    </row>
    <row r="921" spans="1:35">
      <c r="A921" s="1" t="s">
        <v>85</v>
      </c>
      <c r="B921" s="1" t="s">
        <v>99</v>
      </c>
      <c r="C921" s="1" t="s">
        <v>101</v>
      </c>
      <c r="D921" s="10">
        <v>2.0833333333333332E-2</v>
      </c>
      <c r="E921" s="3">
        <f t="shared" si="120"/>
        <v>-160.0025</v>
      </c>
      <c r="F921" s="3">
        <f t="shared" si="121"/>
        <v>20.001000000000001</v>
      </c>
      <c r="G921" s="1">
        <v>4515</v>
      </c>
      <c r="H921" s="11">
        <v>2961.1720409413715</v>
      </c>
      <c r="I921" s="1">
        <v>0</v>
      </c>
      <c r="J921" s="14">
        <v>1.36137</v>
      </c>
      <c r="K921" s="6">
        <v>0</v>
      </c>
      <c r="L921" s="20">
        <v>34.67</v>
      </c>
      <c r="M921" s="6">
        <v>0</v>
      </c>
      <c r="N921" s="7">
        <v>27.755346941030894</v>
      </c>
      <c r="O921" s="6">
        <v>0</v>
      </c>
      <c r="P921" s="29">
        <v>2.9272244698495435</v>
      </c>
      <c r="Q921" s="6">
        <v>0</v>
      </c>
      <c r="R921" s="48">
        <v>216.669305118529</v>
      </c>
      <c r="S921" s="6">
        <v>0</v>
      </c>
      <c r="T921" s="5">
        <v>39.4</v>
      </c>
      <c r="U921" s="6">
        <v>0</v>
      </c>
      <c r="V921" s="9">
        <v>0</v>
      </c>
      <c r="W921" s="6">
        <v>0</v>
      </c>
      <c r="X921" s="25">
        <v>174</v>
      </c>
      <c r="Y921" s="6">
        <v>0</v>
      </c>
      <c r="Z921" s="29">
        <v>2.6471645287701255</v>
      </c>
      <c r="AA921" s="6">
        <v>0</v>
      </c>
      <c r="AB921" s="30"/>
      <c r="AC921" s="6"/>
      <c r="AD921" s="33">
        <v>9.7140592649903293E-4</v>
      </c>
      <c r="AE921" s="6">
        <v>0</v>
      </c>
      <c r="AF921" s="35">
        <v>0.10242665652628577</v>
      </c>
      <c r="AG921" s="6">
        <v>0</v>
      </c>
      <c r="AH921" s="9">
        <v>4.1338384935946912</v>
      </c>
      <c r="AI921" s="6">
        <v>0</v>
      </c>
    </row>
    <row r="922" spans="1:35">
      <c r="A922" s="1" t="s">
        <v>85</v>
      </c>
      <c r="B922" s="1" t="s">
        <v>99</v>
      </c>
      <c r="C922" s="1" t="s">
        <v>101</v>
      </c>
      <c r="D922" s="10">
        <v>2.0833333333333332E-2</v>
      </c>
      <c r="E922" s="3">
        <f t="shared" si="120"/>
        <v>-160.0025</v>
      </c>
      <c r="F922" s="3">
        <f t="shared" si="121"/>
        <v>20.001000000000001</v>
      </c>
      <c r="G922" s="1">
        <v>4515</v>
      </c>
      <c r="H922" s="11">
        <v>3450.036059961546</v>
      </c>
      <c r="I922" s="1">
        <v>0</v>
      </c>
      <c r="J922" s="14">
        <v>1.2250700000000001</v>
      </c>
      <c r="K922" s="6">
        <v>0</v>
      </c>
      <c r="L922" s="20">
        <v>34.676600000000001</v>
      </c>
      <c r="M922" s="6">
        <v>0</v>
      </c>
      <c r="N922" s="7">
        <v>27.770215289545604</v>
      </c>
      <c r="O922" s="6">
        <v>0</v>
      </c>
      <c r="P922" s="29">
        <v>3.2060547229791094</v>
      </c>
      <c r="Q922" s="6">
        <v>0</v>
      </c>
      <c r="R922" s="48">
        <v>205.43405895833513</v>
      </c>
      <c r="S922" s="6">
        <v>0</v>
      </c>
      <c r="T922" s="5">
        <v>38.9</v>
      </c>
      <c r="U922" s="6">
        <v>0</v>
      </c>
      <c r="V922" s="9">
        <v>0</v>
      </c>
      <c r="W922" s="6">
        <v>0</v>
      </c>
      <c r="X922" s="25">
        <v>172</v>
      </c>
      <c r="Y922" s="6">
        <v>0</v>
      </c>
      <c r="Z922" s="29">
        <v>2.5989607847638831</v>
      </c>
      <c r="AA922" s="6">
        <v>0</v>
      </c>
      <c r="AB922" s="30"/>
      <c r="AC922" s="6"/>
      <c r="AD922" s="33">
        <v>8.6468130909090907E-4</v>
      </c>
      <c r="AE922" s="6">
        <v>0</v>
      </c>
      <c r="AF922" s="35">
        <v>9.1692366194505173E-2</v>
      </c>
      <c r="AG922" s="6">
        <v>0</v>
      </c>
      <c r="AH922" s="9">
        <v>4.6051323352369193</v>
      </c>
      <c r="AI922" s="6">
        <v>0</v>
      </c>
    </row>
    <row r="923" spans="1:35">
      <c r="A923" s="1" t="s">
        <v>85</v>
      </c>
      <c r="B923" s="1" t="s">
        <v>99</v>
      </c>
      <c r="C923" s="1" t="s">
        <v>101</v>
      </c>
      <c r="D923" s="10">
        <v>2.0833333333333332E-2</v>
      </c>
      <c r="E923" s="3">
        <f t="shared" si="120"/>
        <v>-160.0025</v>
      </c>
      <c r="F923" s="3">
        <f t="shared" si="121"/>
        <v>20.001000000000001</v>
      </c>
      <c r="G923" s="1">
        <v>4515</v>
      </c>
      <c r="H923" s="11">
        <v>3937.6509311081486</v>
      </c>
      <c r="I923" s="1">
        <v>0</v>
      </c>
      <c r="J923" s="14">
        <v>1.14615</v>
      </c>
      <c r="K923" s="6">
        <v>0</v>
      </c>
      <c r="L923" s="20">
        <v>34.683</v>
      </c>
      <c r="M923" s="6">
        <v>0</v>
      </c>
      <c r="N923" s="7">
        <v>27.780788757595019</v>
      </c>
      <c r="O923" s="6">
        <v>0</v>
      </c>
      <c r="P923" s="29">
        <v>3.464095673893298</v>
      </c>
      <c r="Q923" s="6">
        <v>0</v>
      </c>
      <c r="R923" s="48">
        <v>194.6137553724717</v>
      </c>
      <c r="S923" s="6">
        <v>0</v>
      </c>
      <c r="T923" s="5">
        <v>38.200000000000003</v>
      </c>
      <c r="U923" s="6">
        <v>0</v>
      </c>
      <c r="V923" s="9">
        <v>0</v>
      </c>
      <c r="W923" s="6">
        <v>0</v>
      </c>
      <c r="X923" s="25">
        <v>166</v>
      </c>
      <c r="Y923" s="6">
        <v>0</v>
      </c>
      <c r="Z923" s="29">
        <v>2.5334694739532972</v>
      </c>
      <c r="AA923" s="6">
        <v>0</v>
      </c>
      <c r="AB923" s="30"/>
      <c r="AC923" s="6"/>
      <c r="AD923" s="33">
        <v>6.6346495009671181E-4</v>
      </c>
      <c r="AE923" s="6">
        <v>0</v>
      </c>
      <c r="AF923" s="35">
        <v>9.1546915105998675E-2</v>
      </c>
      <c r="AG923" s="6">
        <v>0</v>
      </c>
      <c r="AH923" s="9">
        <v>5.3683612285846589</v>
      </c>
      <c r="AI923" s="6">
        <v>0</v>
      </c>
    </row>
    <row r="924" spans="1:35">
      <c r="A924" s="1" t="s">
        <v>85</v>
      </c>
      <c r="B924" s="1" t="s">
        <v>99</v>
      </c>
      <c r="C924" s="1" t="s">
        <v>101</v>
      </c>
      <c r="D924" s="10">
        <v>2.0833333333333332E-2</v>
      </c>
      <c r="E924" s="3">
        <f t="shared" si="120"/>
        <v>-160.0025</v>
      </c>
      <c r="F924" s="3">
        <f t="shared" si="121"/>
        <v>20.001000000000001</v>
      </c>
      <c r="G924" s="1">
        <v>4515</v>
      </c>
      <c r="H924" s="11">
        <v>4425.4692088792171</v>
      </c>
      <c r="I924" s="1">
        <v>0</v>
      </c>
      <c r="J924" s="14">
        <v>1.0755300000000001</v>
      </c>
      <c r="K924" s="6">
        <v>0</v>
      </c>
      <c r="L924" s="20">
        <v>34.692100000000003</v>
      </c>
      <c r="M924" s="6">
        <v>0</v>
      </c>
      <c r="N924" s="7">
        <v>27.792895974524981</v>
      </c>
      <c r="O924" s="6">
        <v>0</v>
      </c>
      <c r="P924" s="29">
        <v>3.6688517158314573</v>
      </c>
      <c r="Q924" s="6">
        <v>0</v>
      </c>
      <c r="R924" s="48">
        <v>186.09279155890121</v>
      </c>
      <c r="S924" s="6">
        <v>0</v>
      </c>
      <c r="T924" s="5">
        <v>37.6</v>
      </c>
      <c r="U924" s="6">
        <v>0</v>
      </c>
      <c r="V924" s="9">
        <v>0</v>
      </c>
      <c r="W924" s="6">
        <v>0</v>
      </c>
      <c r="X924" s="25">
        <v>160</v>
      </c>
      <c r="Y924" s="6">
        <v>0</v>
      </c>
      <c r="Z924" s="29">
        <v>2.4948156278569389</v>
      </c>
      <c r="AA924" s="6">
        <v>0</v>
      </c>
      <c r="AB924" s="30"/>
      <c r="AC924" s="6"/>
      <c r="AD924" s="33">
        <v>8.989718901353962E-4</v>
      </c>
      <c r="AE924" s="6">
        <v>0</v>
      </c>
      <c r="AF924" s="35">
        <v>0.12622245460595113</v>
      </c>
      <c r="AG924" s="6">
        <v>0</v>
      </c>
      <c r="AH924" s="9">
        <v>5.5305473684210531</v>
      </c>
      <c r="AI924" s="6">
        <v>0</v>
      </c>
    </row>
    <row r="925" spans="1:35">
      <c r="A925" s="1" t="s">
        <v>85</v>
      </c>
      <c r="B925" s="1" t="s">
        <v>102</v>
      </c>
      <c r="C925" s="1" t="s">
        <v>103</v>
      </c>
      <c r="D925" s="10">
        <v>0.19166666666666665</v>
      </c>
      <c r="E925" s="3">
        <f>-(160+0.35/60)</f>
        <v>-160.00583333333333</v>
      </c>
      <c r="F925" s="3">
        <f>26+20.67/60</f>
        <v>26.3445</v>
      </c>
      <c r="G925" s="1">
        <v>5156</v>
      </c>
      <c r="H925" s="11">
        <v>0</v>
      </c>
      <c r="I925" s="1">
        <v>0</v>
      </c>
      <c r="J925" s="19">
        <v>27.2</v>
      </c>
      <c r="K925" s="6">
        <v>0</v>
      </c>
      <c r="L925" s="20">
        <v>35.381</v>
      </c>
      <c r="M925" s="6">
        <v>0</v>
      </c>
      <c r="N925" s="7">
        <v>22.942755318332956</v>
      </c>
      <c r="O925" s="6">
        <v>0</v>
      </c>
      <c r="P925" s="29">
        <v>4.7328708277440228</v>
      </c>
      <c r="Q925" s="6">
        <v>0</v>
      </c>
      <c r="R925" s="48">
        <v>-8.3717593100281533</v>
      </c>
      <c r="S925" s="6">
        <v>0</v>
      </c>
      <c r="T925" s="5">
        <v>0</v>
      </c>
      <c r="U925" s="6">
        <v>0</v>
      </c>
      <c r="V925" s="9">
        <v>0</v>
      </c>
      <c r="W925" s="6">
        <v>0</v>
      </c>
      <c r="X925" s="25">
        <v>1.2</v>
      </c>
      <c r="Y925" s="6">
        <v>0</v>
      </c>
      <c r="Z925" s="27">
        <v>0</v>
      </c>
      <c r="AA925" s="6">
        <v>0</v>
      </c>
      <c r="AB925" s="52">
        <v>4.4800217043109491E-2</v>
      </c>
      <c r="AC925" s="6">
        <v>0</v>
      </c>
      <c r="AD925" s="33">
        <v>0.46466951713246757</v>
      </c>
      <c r="AE925" s="6">
        <v>0</v>
      </c>
      <c r="AF925" s="35"/>
      <c r="AG925" s="6"/>
      <c r="AI925" s="6"/>
    </row>
    <row r="926" spans="1:35">
      <c r="A926" s="1" t="s">
        <v>85</v>
      </c>
      <c r="B926" s="1" t="s">
        <v>102</v>
      </c>
      <c r="C926" s="1" t="s">
        <v>103</v>
      </c>
      <c r="D926" s="10">
        <v>0.19166666666666665</v>
      </c>
      <c r="E926" s="3">
        <f t="shared" ref="E926:E941" si="122">-(160+0.35/60)</f>
        <v>-160.00583333333333</v>
      </c>
      <c r="F926" s="3">
        <f t="shared" ref="F926:F941" si="123">26+20.67/60</f>
        <v>26.3445</v>
      </c>
      <c r="G926" s="1">
        <v>5156</v>
      </c>
      <c r="H926" s="11">
        <v>4.815306249238545</v>
      </c>
      <c r="I926" s="1">
        <v>0</v>
      </c>
      <c r="J926" s="14">
        <v>27.5059</v>
      </c>
      <c r="K926" s="6">
        <v>0</v>
      </c>
      <c r="L926" s="20">
        <v>35.357300000000002</v>
      </c>
      <c r="M926" s="6">
        <v>0</v>
      </c>
      <c r="N926" s="7">
        <v>22.826305321572249</v>
      </c>
      <c r="O926" s="6">
        <v>0</v>
      </c>
      <c r="P926" s="29">
        <v>4.5954537402351452</v>
      </c>
      <c r="Q926" s="6">
        <v>0</v>
      </c>
      <c r="R926" s="48">
        <v>-3.2305206551096148</v>
      </c>
      <c r="S926" s="6">
        <v>0</v>
      </c>
      <c r="T926" s="5">
        <v>0</v>
      </c>
      <c r="U926" s="6">
        <v>0</v>
      </c>
      <c r="V926" s="9">
        <v>0</v>
      </c>
      <c r="W926" s="6">
        <v>0</v>
      </c>
      <c r="X926" s="25">
        <v>1.3</v>
      </c>
      <c r="Y926" s="6">
        <v>0</v>
      </c>
      <c r="Z926" s="27">
        <v>0</v>
      </c>
      <c r="AA926" s="6">
        <v>0</v>
      </c>
      <c r="AB926" s="52">
        <v>5.4657736064089253E-2</v>
      </c>
      <c r="AC926" s="6">
        <v>0</v>
      </c>
      <c r="AD926" s="33">
        <v>0.52114866352207789</v>
      </c>
      <c r="AE926" s="6">
        <v>0</v>
      </c>
      <c r="AF926" s="35">
        <v>3.8126302369356639</v>
      </c>
      <c r="AG926" s="6">
        <v>0</v>
      </c>
      <c r="AH926" s="9">
        <v>21.197150731646371</v>
      </c>
      <c r="AI926" s="6">
        <v>0</v>
      </c>
    </row>
    <row r="927" spans="1:35">
      <c r="A927" s="1" t="s">
        <v>85</v>
      </c>
      <c r="B927" s="1" t="s">
        <v>102</v>
      </c>
      <c r="C927" s="1" t="s">
        <v>103</v>
      </c>
      <c r="D927" s="10">
        <v>0.19166666666666665</v>
      </c>
      <c r="E927" s="3">
        <f t="shared" si="122"/>
        <v>-160.00583333333333</v>
      </c>
      <c r="F927" s="3">
        <f t="shared" si="123"/>
        <v>26.3445</v>
      </c>
      <c r="G927" s="1">
        <v>5156</v>
      </c>
      <c r="H927" s="11">
        <v>10.237481728211119</v>
      </c>
      <c r="I927" s="1">
        <v>0</v>
      </c>
      <c r="J927" s="14">
        <v>27.4556</v>
      </c>
      <c r="K927" s="6">
        <v>0</v>
      </c>
      <c r="L927" s="20">
        <v>35.359699999999997</v>
      </c>
      <c r="M927" s="6">
        <v>0</v>
      </c>
      <c r="N927" s="7">
        <v>22.84437342244496</v>
      </c>
      <c r="O927" s="6">
        <v>0</v>
      </c>
      <c r="P927" s="29">
        <v>4.7061349522607108</v>
      </c>
      <c r="Q927" s="6">
        <v>0</v>
      </c>
      <c r="R927" s="48">
        <v>-8.0072360242972991</v>
      </c>
      <c r="S927" s="6">
        <v>0</v>
      </c>
      <c r="T927" s="5">
        <v>0</v>
      </c>
      <c r="U927" s="6">
        <v>0</v>
      </c>
      <c r="V927" s="9">
        <v>0</v>
      </c>
      <c r="W927" s="6">
        <v>0</v>
      </c>
      <c r="X927" s="25">
        <v>1.3</v>
      </c>
      <c r="Y927" s="6">
        <v>0</v>
      </c>
      <c r="Z927" s="27">
        <v>0</v>
      </c>
      <c r="AA927" s="6">
        <v>0</v>
      </c>
      <c r="AB927" s="52">
        <v>5.2524392395369761E-2</v>
      </c>
      <c r="AC927" s="6">
        <v>0</v>
      </c>
      <c r="AD927" s="33">
        <v>0.55443469016103886</v>
      </c>
      <c r="AE927" s="6">
        <v>0</v>
      </c>
      <c r="AF927" s="35">
        <v>3.2501241364157214</v>
      </c>
      <c r="AG927" s="6">
        <v>0</v>
      </c>
      <c r="AH927" s="9">
        <v>24.34974553077506</v>
      </c>
      <c r="AI927" s="6">
        <v>0</v>
      </c>
    </row>
    <row r="928" spans="1:35">
      <c r="A928" s="1" t="s">
        <v>85</v>
      </c>
      <c r="B928" s="1" t="s">
        <v>102</v>
      </c>
      <c r="C928" s="1" t="s">
        <v>103</v>
      </c>
      <c r="D928" s="10">
        <v>0.19166666666666665</v>
      </c>
      <c r="E928" s="3">
        <f t="shared" si="122"/>
        <v>-160.00583333333333</v>
      </c>
      <c r="F928" s="3">
        <f t="shared" si="123"/>
        <v>26.3445</v>
      </c>
      <c r="G928" s="1">
        <v>5156</v>
      </c>
      <c r="H928" s="11">
        <v>19.690678511025393</v>
      </c>
      <c r="I928" s="1">
        <v>0</v>
      </c>
      <c r="J928" s="14">
        <v>27.380400000000002</v>
      </c>
      <c r="K928" s="6">
        <v>0</v>
      </c>
      <c r="L928" s="20">
        <v>35.328899999999997</v>
      </c>
      <c r="M928" s="6">
        <v>0</v>
      </c>
      <c r="N928" s="7">
        <v>22.845459292011014</v>
      </c>
      <c r="O928" s="6">
        <v>0</v>
      </c>
      <c r="P928" s="29">
        <v>4.7321810739367152</v>
      </c>
      <c r="Q928" s="6">
        <v>0</v>
      </c>
      <c r="R928" s="48">
        <v>-8.8847856866555901</v>
      </c>
      <c r="S928" s="6">
        <v>0</v>
      </c>
      <c r="T928" s="5">
        <v>0</v>
      </c>
      <c r="U928" s="6">
        <v>0</v>
      </c>
      <c r="V928" s="9">
        <v>0</v>
      </c>
      <c r="W928" s="6">
        <v>0</v>
      </c>
      <c r="X928" s="25">
        <v>1.5</v>
      </c>
      <c r="Y928" s="6">
        <v>0</v>
      </c>
      <c r="Z928" s="27">
        <v>0</v>
      </c>
      <c r="AA928" s="6">
        <v>0</v>
      </c>
      <c r="AB928" s="52">
        <v>6.7972743099890293E-2</v>
      </c>
      <c r="AC928" s="6">
        <v>0</v>
      </c>
      <c r="AD928" s="33">
        <v>0.53152871962597403</v>
      </c>
      <c r="AE928" s="6">
        <v>0</v>
      </c>
      <c r="AF928" s="35">
        <v>3.6718780254722443</v>
      </c>
      <c r="AG928" s="6">
        <v>0</v>
      </c>
      <c r="AH928" s="9">
        <v>35.819741454608987</v>
      </c>
      <c r="AI928" s="6">
        <v>0</v>
      </c>
    </row>
    <row r="929" spans="1:35">
      <c r="A929" s="1" t="s">
        <v>85</v>
      </c>
      <c r="B929" s="1" t="s">
        <v>102</v>
      </c>
      <c r="C929" s="1" t="s">
        <v>103</v>
      </c>
      <c r="D929" s="10">
        <v>0.19166666666666665</v>
      </c>
      <c r="E929" s="3">
        <f t="shared" si="122"/>
        <v>-160.00583333333333</v>
      </c>
      <c r="F929" s="3">
        <f t="shared" si="123"/>
        <v>26.3445</v>
      </c>
      <c r="G929" s="1">
        <v>5156</v>
      </c>
      <c r="H929" s="11">
        <v>29.927176088396457</v>
      </c>
      <c r="I929" s="1">
        <v>0</v>
      </c>
      <c r="J929" s="14">
        <v>25.4634</v>
      </c>
      <c r="K929" s="6">
        <v>0</v>
      </c>
      <c r="L929" s="20">
        <v>35.225200000000001</v>
      </c>
      <c r="M929" s="6">
        <v>0</v>
      </c>
      <c r="N929" s="7">
        <v>23.371466215094301</v>
      </c>
      <c r="O929" s="6">
        <v>0</v>
      </c>
      <c r="P929" s="29">
        <v>5.0475772113943034</v>
      </c>
      <c r="Q929" s="6">
        <v>0</v>
      </c>
      <c r="R929" s="48">
        <v>-16.255210416735423</v>
      </c>
      <c r="S929" s="6">
        <v>0</v>
      </c>
      <c r="T929" s="5">
        <v>0</v>
      </c>
      <c r="U929" s="6">
        <v>0</v>
      </c>
      <c r="V929" s="9">
        <v>0</v>
      </c>
      <c r="W929" s="6">
        <v>0</v>
      </c>
      <c r="X929" s="25">
        <v>1.9</v>
      </c>
      <c r="Y929" s="6">
        <v>0</v>
      </c>
      <c r="Z929" s="27">
        <v>0</v>
      </c>
      <c r="AA929" s="6">
        <v>0</v>
      </c>
      <c r="AB929" s="52">
        <v>7.5549791302583685E-2</v>
      </c>
      <c r="AC929" s="6">
        <v>0</v>
      </c>
      <c r="AD929" s="33">
        <v>0.56023199999999995</v>
      </c>
      <c r="AE929" s="6">
        <v>0</v>
      </c>
      <c r="AF929" s="35">
        <v>3.642302361016768</v>
      </c>
      <c r="AG929" s="6">
        <v>0</v>
      </c>
      <c r="AH929" s="9">
        <v>40.942846328538984</v>
      </c>
      <c r="AI929" s="6">
        <v>0</v>
      </c>
    </row>
    <row r="930" spans="1:35">
      <c r="A930" s="1" t="s">
        <v>85</v>
      </c>
      <c r="B930" s="1" t="s">
        <v>102</v>
      </c>
      <c r="C930" s="1" t="s">
        <v>103</v>
      </c>
      <c r="D930" s="10">
        <v>0.19166666666666665</v>
      </c>
      <c r="E930" s="3">
        <f t="shared" si="122"/>
        <v>-160.00583333333333</v>
      </c>
      <c r="F930" s="3">
        <f t="shared" si="123"/>
        <v>26.3445</v>
      </c>
      <c r="G930" s="1">
        <v>5156</v>
      </c>
      <c r="H930" s="11">
        <v>39.566201241128347</v>
      </c>
      <c r="I930" s="1">
        <v>0</v>
      </c>
      <c r="J930" s="14">
        <v>23.3888</v>
      </c>
      <c r="K930" s="6">
        <v>0</v>
      </c>
      <c r="L930" s="20">
        <v>35.092399999999998</v>
      </c>
      <c r="M930" s="6">
        <v>0</v>
      </c>
      <c r="N930" s="7">
        <v>23.892591725070019</v>
      </c>
      <c r="O930" s="6">
        <v>0</v>
      </c>
      <c r="P930" s="29">
        <v>5.4505428075435969</v>
      </c>
      <c r="Q930" s="6">
        <v>0</v>
      </c>
      <c r="R930" s="48">
        <v>-26.473151074619238</v>
      </c>
      <c r="S930" s="6">
        <v>0</v>
      </c>
      <c r="T930" s="5">
        <v>0</v>
      </c>
      <c r="U930" s="6">
        <v>0</v>
      </c>
      <c r="V930" s="9">
        <v>0</v>
      </c>
      <c r="W930" s="6">
        <v>0</v>
      </c>
      <c r="X930" s="25">
        <v>1.8</v>
      </c>
      <c r="Y930" s="6">
        <v>0</v>
      </c>
      <c r="Z930" s="27">
        <v>0</v>
      </c>
      <c r="AA930" s="6">
        <v>0</v>
      </c>
      <c r="AB930" s="52">
        <v>8.2464767332226199E-2</v>
      </c>
      <c r="AC930" s="6">
        <v>0</v>
      </c>
      <c r="AD930" s="33">
        <v>0.57194541945734256</v>
      </c>
      <c r="AE930" s="6">
        <v>0</v>
      </c>
      <c r="AF930" s="35">
        <v>3.9972409403155287</v>
      </c>
      <c r="AG930" s="6">
        <v>0</v>
      </c>
      <c r="AH930" s="9">
        <v>87.74666860769814</v>
      </c>
      <c r="AI930" s="6">
        <v>0</v>
      </c>
    </row>
    <row r="931" spans="1:35">
      <c r="A931" s="1" t="s">
        <v>85</v>
      </c>
      <c r="B931" s="1" t="s">
        <v>102</v>
      </c>
      <c r="C931" s="1" t="s">
        <v>103</v>
      </c>
      <c r="D931" s="10">
        <v>0.19166666666666665</v>
      </c>
      <c r="E931" s="3">
        <f t="shared" si="122"/>
        <v>-160.00583333333333</v>
      </c>
      <c r="F931" s="3">
        <f t="shared" si="123"/>
        <v>26.3445</v>
      </c>
      <c r="G931" s="1">
        <v>5156</v>
      </c>
      <c r="H931" s="11">
        <v>50.267530887257159</v>
      </c>
      <c r="I931" s="1">
        <v>0</v>
      </c>
      <c r="J931" s="14">
        <v>21.583100000000002</v>
      </c>
      <c r="K931" s="6">
        <v>0</v>
      </c>
      <c r="L931" s="20">
        <v>34.995100000000001</v>
      </c>
      <c r="M931" s="6">
        <v>0</v>
      </c>
      <c r="N931" s="7">
        <v>24.331628413307726</v>
      </c>
      <c r="O931" s="6">
        <v>0</v>
      </c>
      <c r="P931" s="29">
        <v>5.593267685236329</v>
      </c>
      <c r="Q931" s="6">
        <v>0</v>
      </c>
      <c r="R931" s="48">
        <v>-25.652186417897241</v>
      </c>
      <c r="S931" s="6">
        <v>0</v>
      </c>
      <c r="T931" s="5">
        <v>0</v>
      </c>
      <c r="U931" s="6">
        <v>0</v>
      </c>
      <c r="V931" s="9">
        <v>0</v>
      </c>
      <c r="W931" s="6">
        <v>0</v>
      </c>
      <c r="X931" s="25">
        <v>2.5</v>
      </c>
      <c r="Y931" s="6">
        <v>0</v>
      </c>
      <c r="Z931" s="27">
        <v>0</v>
      </c>
      <c r="AA931" s="6">
        <v>0</v>
      </c>
      <c r="AB931" s="52">
        <v>0.11520055811085303</v>
      </c>
      <c r="AC931" s="6">
        <v>0</v>
      </c>
      <c r="AD931" s="33">
        <v>0.5237837500867133</v>
      </c>
      <c r="AE931" s="6">
        <v>0</v>
      </c>
      <c r="AF931" s="35"/>
      <c r="AG931" s="6"/>
      <c r="AI931" s="6"/>
    </row>
    <row r="932" spans="1:35">
      <c r="A932" s="1" t="s">
        <v>85</v>
      </c>
      <c r="B932" s="1" t="s">
        <v>102</v>
      </c>
      <c r="C932" s="1" t="s">
        <v>103</v>
      </c>
      <c r="D932" s="10">
        <v>0.19166666666666665</v>
      </c>
      <c r="E932" s="3">
        <f t="shared" si="122"/>
        <v>-160.00583333333333</v>
      </c>
      <c r="F932" s="3">
        <f t="shared" si="123"/>
        <v>26.3445</v>
      </c>
      <c r="G932" s="1">
        <v>5156</v>
      </c>
      <c r="H932" s="11">
        <v>74.352914629097825</v>
      </c>
      <c r="I932" s="1">
        <v>0</v>
      </c>
      <c r="J932" s="14">
        <v>18.232099999999999</v>
      </c>
      <c r="K932" s="6">
        <v>0</v>
      </c>
      <c r="L932" s="20">
        <v>34.861699999999999</v>
      </c>
      <c r="M932" s="6">
        <v>0</v>
      </c>
      <c r="N932" s="7">
        <v>25.109801524652084</v>
      </c>
      <c r="O932" s="6">
        <v>0</v>
      </c>
      <c r="P932" s="29">
        <v>5.45716249112286</v>
      </c>
      <c r="Q932" s="6">
        <v>0</v>
      </c>
      <c r="R932" s="48">
        <v>-5.0454086387899224</v>
      </c>
      <c r="S932" s="6">
        <v>0</v>
      </c>
      <c r="T932" s="5">
        <v>0</v>
      </c>
      <c r="U932" s="6">
        <v>0</v>
      </c>
      <c r="V932" s="9">
        <v>0</v>
      </c>
      <c r="W932" s="6">
        <v>0</v>
      </c>
      <c r="X932" s="25">
        <v>2.8</v>
      </c>
      <c r="Y932" s="6">
        <v>0</v>
      </c>
      <c r="Z932" s="29">
        <v>4.7988193937207838E-2</v>
      </c>
      <c r="AA932" s="6">
        <v>0</v>
      </c>
      <c r="AB932" s="52">
        <v>0.21267229469889914</v>
      </c>
      <c r="AC932" s="6">
        <v>0</v>
      </c>
      <c r="AD932" s="33">
        <v>0.52164207064615375</v>
      </c>
      <c r="AE932" s="6">
        <v>0</v>
      </c>
      <c r="AF932" s="35">
        <v>1.9998111338489717</v>
      </c>
      <c r="AG932" s="6">
        <v>0</v>
      </c>
      <c r="AH932" s="9">
        <v>70.355707214813961</v>
      </c>
      <c r="AI932" s="6">
        <v>0</v>
      </c>
    </row>
    <row r="933" spans="1:35">
      <c r="A933" s="1" t="s">
        <v>85</v>
      </c>
      <c r="B933" s="1" t="s">
        <v>102</v>
      </c>
      <c r="C933" s="1" t="s">
        <v>103</v>
      </c>
      <c r="D933" s="10">
        <v>0.19166666666666665</v>
      </c>
      <c r="E933" s="3">
        <f t="shared" si="122"/>
        <v>-160.00583333333333</v>
      </c>
      <c r="F933" s="3">
        <f t="shared" si="123"/>
        <v>26.3445</v>
      </c>
      <c r="G933" s="1">
        <v>5156</v>
      </c>
      <c r="H933" s="11">
        <v>99.212983918977145</v>
      </c>
      <c r="I933" s="1">
        <v>0</v>
      </c>
      <c r="J933" s="14">
        <v>16.7957</v>
      </c>
      <c r="K933" s="6">
        <v>0</v>
      </c>
      <c r="L933" s="20">
        <v>34.755099999999999</v>
      </c>
      <c r="M933" s="6">
        <v>0</v>
      </c>
      <c r="N933" s="7">
        <v>25.375537124853054</v>
      </c>
      <c r="O933" s="6">
        <v>0</v>
      </c>
      <c r="P933" s="29">
        <v>4.9800681468476284</v>
      </c>
      <c r="Q933" s="6">
        <v>0</v>
      </c>
      <c r="R933" s="48">
        <v>23.10644509422292</v>
      </c>
      <c r="S933" s="6">
        <v>0</v>
      </c>
      <c r="T933" s="5">
        <v>2.95</v>
      </c>
      <c r="U933" s="6">
        <v>0</v>
      </c>
      <c r="V933" s="9">
        <v>0.05</v>
      </c>
      <c r="W933" s="6">
        <v>0</v>
      </c>
      <c r="X933" s="25">
        <v>3.8</v>
      </c>
      <c r="Y933" s="6">
        <v>0</v>
      </c>
      <c r="Z933" s="29">
        <v>0.23875388511425422</v>
      </c>
      <c r="AA933" s="6">
        <v>0</v>
      </c>
      <c r="AB933" s="52">
        <v>0.16890196770275764</v>
      </c>
      <c r="AC933" s="6">
        <v>0</v>
      </c>
      <c r="AD933" s="33">
        <v>9.2930605090909085E-2</v>
      </c>
      <c r="AE933" s="6">
        <v>0</v>
      </c>
      <c r="AF933" s="35"/>
      <c r="AG933" s="6"/>
      <c r="AI933" s="6"/>
    </row>
    <row r="934" spans="1:35">
      <c r="A934" s="1" t="s">
        <v>85</v>
      </c>
      <c r="B934" s="1" t="s">
        <v>102</v>
      </c>
      <c r="C934" s="1" t="s">
        <v>103</v>
      </c>
      <c r="D934" s="10">
        <v>0.19166666666666665</v>
      </c>
      <c r="E934" s="3">
        <f t="shared" si="122"/>
        <v>-160.00583333333333</v>
      </c>
      <c r="F934" s="3">
        <f t="shared" si="123"/>
        <v>26.3445</v>
      </c>
      <c r="G934" s="1">
        <v>5156</v>
      </c>
      <c r="H934" s="11">
        <v>149.11271112773068</v>
      </c>
      <c r="I934" s="1">
        <v>0</v>
      </c>
      <c r="J934" s="14">
        <v>15.849500000000001</v>
      </c>
      <c r="K934" s="6">
        <v>0</v>
      </c>
      <c r="L934" s="20">
        <v>34.654699999999998</v>
      </c>
      <c r="M934" s="6">
        <v>0</v>
      </c>
      <c r="N934" s="7">
        <v>25.517091675297479</v>
      </c>
      <c r="O934" s="6">
        <v>0</v>
      </c>
      <c r="P934" s="29">
        <v>4.8178655409137541</v>
      </c>
      <c r="Q934" s="6">
        <v>0</v>
      </c>
      <c r="R934" s="48">
        <v>35.109863308238062</v>
      </c>
      <c r="S934" s="6">
        <v>0</v>
      </c>
      <c r="T934" s="5">
        <v>5.56</v>
      </c>
      <c r="U934" s="6">
        <v>0</v>
      </c>
      <c r="V934" s="9">
        <v>0</v>
      </c>
      <c r="W934" s="6">
        <v>0</v>
      </c>
      <c r="X934" s="25">
        <v>5.2</v>
      </c>
      <c r="Y934" s="6">
        <v>0</v>
      </c>
      <c r="Z934" s="29">
        <v>0.38356128306302062</v>
      </c>
      <c r="AA934" s="6">
        <v>0</v>
      </c>
      <c r="AB934" s="52">
        <v>3.6561096667365234E-2</v>
      </c>
      <c r="AC934" s="6">
        <v>0</v>
      </c>
      <c r="AD934" s="33">
        <v>2.7604158545454546E-2</v>
      </c>
      <c r="AE934" s="6">
        <v>0</v>
      </c>
      <c r="AF934" s="35">
        <v>1.3594117077087926</v>
      </c>
      <c r="AG934" s="6">
        <v>0</v>
      </c>
      <c r="AH934" s="9">
        <v>25.459551621731791</v>
      </c>
      <c r="AI934" s="6">
        <v>0</v>
      </c>
    </row>
    <row r="935" spans="1:35">
      <c r="A935" s="1" t="s">
        <v>85</v>
      </c>
      <c r="B935" s="1" t="s">
        <v>102</v>
      </c>
      <c r="C935" s="1" t="s">
        <v>103</v>
      </c>
      <c r="D935" s="10">
        <v>0.19166666666666665</v>
      </c>
      <c r="E935" s="3">
        <f t="shared" si="122"/>
        <v>-160.00583333333333</v>
      </c>
      <c r="F935" s="3">
        <f t="shared" si="123"/>
        <v>26.3445</v>
      </c>
      <c r="G935" s="1">
        <v>5156</v>
      </c>
      <c r="H935" s="11">
        <v>198.46436028029814</v>
      </c>
      <c r="I935" s="1">
        <v>0</v>
      </c>
      <c r="J935" s="14">
        <v>14.7531</v>
      </c>
      <c r="K935" s="6">
        <v>0</v>
      </c>
      <c r="L935" s="20">
        <v>34.540799999999997</v>
      </c>
      <c r="M935" s="6">
        <v>0</v>
      </c>
      <c r="N935" s="7">
        <v>25.672434023463211</v>
      </c>
      <c r="O935" s="6">
        <v>0</v>
      </c>
      <c r="P935" s="29">
        <v>4.8287359543912256</v>
      </c>
      <c r="Q935" s="6">
        <v>0</v>
      </c>
      <c r="R935" s="48">
        <v>40.354978140906098</v>
      </c>
      <c r="S935" s="6">
        <v>0</v>
      </c>
      <c r="T935" s="5">
        <v>7.51</v>
      </c>
      <c r="U935" s="6">
        <v>0</v>
      </c>
      <c r="V935" s="9">
        <v>0</v>
      </c>
      <c r="W935" s="6">
        <v>0</v>
      </c>
      <c r="X935" s="25">
        <v>6.8</v>
      </c>
      <c r="Y935" s="6">
        <v>0</v>
      </c>
      <c r="Z935" s="29">
        <v>0.49798084776381696</v>
      </c>
      <c r="AA935" s="6">
        <v>0</v>
      </c>
      <c r="AB935" s="30"/>
      <c r="AC935" s="6"/>
      <c r="AD935" s="33">
        <v>6.1101731374545443E-3</v>
      </c>
      <c r="AE935" s="6">
        <v>0</v>
      </c>
      <c r="AF935" s="35">
        <v>1.2432911246665364</v>
      </c>
      <c r="AG935" s="6">
        <v>0</v>
      </c>
      <c r="AH935" s="9">
        <v>19.253132280013837</v>
      </c>
      <c r="AI935" s="6">
        <v>0</v>
      </c>
    </row>
    <row r="936" spans="1:35">
      <c r="A936" s="1" t="s">
        <v>85</v>
      </c>
      <c r="B936" s="1" t="s">
        <v>102</v>
      </c>
      <c r="C936" s="1" t="s">
        <v>103</v>
      </c>
      <c r="D936" s="10">
        <v>0.19166666666666665</v>
      </c>
      <c r="E936" s="3">
        <f t="shared" si="122"/>
        <v>-160.00583333333333</v>
      </c>
      <c r="F936" s="3">
        <f t="shared" si="123"/>
        <v>26.3445</v>
      </c>
      <c r="G936" s="1">
        <v>5156</v>
      </c>
      <c r="H936" s="11">
        <v>248.44517174889882</v>
      </c>
      <c r="I936" s="1">
        <v>0</v>
      </c>
      <c r="J936" s="14">
        <v>13.0047</v>
      </c>
      <c r="K936" s="6">
        <v>0</v>
      </c>
      <c r="L936" s="20">
        <v>34.367400000000004</v>
      </c>
      <c r="M936" s="6">
        <v>0</v>
      </c>
      <c r="N936" s="7">
        <v>25.902459402226441</v>
      </c>
      <c r="O936" s="6">
        <v>0</v>
      </c>
      <c r="P936" s="29">
        <v>4.7680184249980275</v>
      </c>
      <c r="Q936" s="6">
        <v>0</v>
      </c>
      <c r="R936" s="48">
        <v>52.702165139702487</v>
      </c>
      <c r="S936" s="6">
        <v>0</v>
      </c>
      <c r="T936" s="5">
        <v>10.6</v>
      </c>
      <c r="U936" s="6">
        <v>0</v>
      </c>
      <c r="V936" s="9">
        <v>0</v>
      </c>
      <c r="W936" s="6">
        <v>0</v>
      </c>
      <c r="X936" s="25">
        <v>10</v>
      </c>
      <c r="Y936" s="6">
        <v>0</v>
      </c>
      <c r="Z936" s="29">
        <v>0.70898644641939157</v>
      </c>
      <c r="AA936" s="6">
        <v>0</v>
      </c>
      <c r="AB936" s="30"/>
      <c r="AC936" s="6"/>
      <c r="AD936" s="33">
        <v>3.7482802967272722E-3</v>
      </c>
      <c r="AE936" s="6">
        <v>0</v>
      </c>
      <c r="AF936" s="35">
        <v>0.94776220711437253</v>
      </c>
      <c r="AG936" s="6">
        <v>0</v>
      </c>
      <c r="AH936" s="9">
        <v>14.880930688501902</v>
      </c>
      <c r="AI936" s="6">
        <v>0</v>
      </c>
    </row>
    <row r="937" spans="1:35">
      <c r="A937" s="1" t="s">
        <v>85</v>
      </c>
      <c r="B937" s="1" t="s">
        <v>102</v>
      </c>
      <c r="C937" s="1" t="s">
        <v>103</v>
      </c>
      <c r="D937" s="10">
        <v>0.19166666666666665</v>
      </c>
      <c r="E937" s="3">
        <f t="shared" si="122"/>
        <v>-160.00583333333333</v>
      </c>
      <c r="F937" s="3">
        <f t="shared" si="123"/>
        <v>26.3445</v>
      </c>
      <c r="G937" s="1">
        <v>5156</v>
      </c>
      <c r="H937" s="11">
        <v>297.81763448208216</v>
      </c>
      <c r="I937" s="1">
        <v>0</v>
      </c>
      <c r="J937" s="14">
        <v>11.954000000000001</v>
      </c>
      <c r="K937" s="6">
        <v>0</v>
      </c>
      <c r="L937" s="20">
        <v>34.3108</v>
      </c>
      <c r="M937" s="6">
        <v>0</v>
      </c>
      <c r="N937" s="7">
        <v>26.063049319240918</v>
      </c>
      <c r="O937" s="6">
        <v>0</v>
      </c>
      <c r="P937" s="29">
        <v>4.770816696914701</v>
      </c>
      <c r="Q937" s="6">
        <v>0</v>
      </c>
      <c r="R937" s="48">
        <v>58.610869884200554</v>
      </c>
      <c r="S937" s="6">
        <v>0</v>
      </c>
      <c r="T937" s="5">
        <v>13.3</v>
      </c>
      <c r="U937" s="6">
        <v>0</v>
      </c>
      <c r="V937" s="9">
        <v>0</v>
      </c>
      <c r="W937" s="6">
        <v>0</v>
      </c>
      <c r="X937" s="25">
        <v>14.1</v>
      </c>
      <c r="Y937" s="6">
        <v>0</v>
      </c>
      <c r="Z937" s="29">
        <v>0.86689005528764373</v>
      </c>
      <c r="AA937" s="6">
        <v>0</v>
      </c>
      <c r="AB937" s="30"/>
      <c r="AC937" s="6"/>
      <c r="AD937" s="33">
        <v>3.3738868712727271E-3</v>
      </c>
      <c r="AE937" s="6">
        <v>0</v>
      </c>
      <c r="AF937" s="35">
        <v>0.92874312268869819</v>
      </c>
      <c r="AG937" s="6">
        <v>0</v>
      </c>
      <c r="AH937" s="9">
        <v>13.977976011994002</v>
      </c>
      <c r="AI937" s="6">
        <v>0</v>
      </c>
    </row>
    <row r="938" spans="1:35">
      <c r="A938" s="1" t="s">
        <v>85</v>
      </c>
      <c r="B938" s="1" t="s">
        <v>102</v>
      </c>
      <c r="C938" s="1" t="s">
        <v>103</v>
      </c>
      <c r="D938" s="10">
        <v>0.19166666666666665</v>
      </c>
      <c r="E938" s="3">
        <f t="shared" si="122"/>
        <v>-160.00583333333333</v>
      </c>
      <c r="F938" s="3">
        <f t="shared" si="123"/>
        <v>26.3445</v>
      </c>
      <c r="G938" s="1">
        <v>5156</v>
      </c>
      <c r="H938" s="11">
        <v>397.48690585886578</v>
      </c>
      <c r="I938" s="1">
        <v>0</v>
      </c>
      <c r="J938" s="14">
        <v>9.7291899999999991</v>
      </c>
      <c r="K938" s="6">
        <v>0</v>
      </c>
      <c r="L938" s="20">
        <v>34.1477</v>
      </c>
      <c r="M938" s="6">
        <v>0</v>
      </c>
      <c r="N938" s="7">
        <v>26.332318107075025</v>
      </c>
      <c r="O938" s="6">
        <v>0</v>
      </c>
      <c r="P938" s="29">
        <v>4.2599217628028088</v>
      </c>
      <c r="Q938" s="6">
        <v>0</v>
      </c>
      <c r="R938" s="48">
        <v>95.132597691262816</v>
      </c>
      <c r="S938" s="6">
        <v>0</v>
      </c>
      <c r="T938" s="5">
        <v>19.7</v>
      </c>
      <c r="U938" s="6">
        <v>0</v>
      </c>
      <c r="V938" s="9">
        <v>0</v>
      </c>
      <c r="W938" s="6">
        <v>0</v>
      </c>
      <c r="X938" s="25">
        <v>24.2</v>
      </c>
      <c r="Y938" s="6">
        <v>0</v>
      </c>
      <c r="Z938" s="29">
        <v>1.3097443405118618</v>
      </c>
      <c r="AA938" s="6">
        <v>0</v>
      </c>
      <c r="AB938" s="30"/>
      <c r="AC938" s="6"/>
      <c r="AD938" s="33">
        <v>2.3847095621818181E-3</v>
      </c>
      <c r="AE938" s="6">
        <v>0</v>
      </c>
      <c r="AF938" s="35">
        <v>0.7244542158506857</v>
      </c>
      <c r="AG938" s="6">
        <v>0</v>
      </c>
      <c r="AH938" s="9">
        <v>12.207709606735092</v>
      </c>
      <c r="AI938" s="6">
        <v>0</v>
      </c>
    </row>
    <row r="939" spans="1:35">
      <c r="A939" s="1" t="s">
        <v>85</v>
      </c>
      <c r="B939" s="1" t="s">
        <v>102</v>
      </c>
      <c r="C939" s="1" t="s">
        <v>103</v>
      </c>
      <c r="D939" s="10">
        <v>0.19166666666666665</v>
      </c>
      <c r="E939" s="3">
        <f t="shared" si="122"/>
        <v>-160.00583333333333</v>
      </c>
      <c r="F939" s="3">
        <f t="shared" si="123"/>
        <v>26.3445</v>
      </c>
      <c r="G939" s="1">
        <v>5156</v>
      </c>
      <c r="H939" s="11">
        <v>496.80479452485235</v>
      </c>
      <c r="I939" s="1">
        <v>0</v>
      </c>
      <c r="J939" s="14">
        <v>7.4260099999999998</v>
      </c>
      <c r="K939" s="6">
        <v>0</v>
      </c>
      <c r="L939" s="20">
        <v>34.058900000000001</v>
      </c>
      <c r="M939" s="6">
        <v>0</v>
      </c>
      <c r="N939" s="7">
        <v>26.61821964526257</v>
      </c>
      <c r="O939" s="6">
        <v>0</v>
      </c>
      <c r="P939" s="29">
        <v>3.1504949498934742</v>
      </c>
      <c r="Q939" s="6">
        <v>0</v>
      </c>
      <c r="R939" s="48">
        <v>160.07390455062688</v>
      </c>
      <c r="S939" s="6">
        <v>0</v>
      </c>
      <c r="T939" s="5">
        <v>29.2</v>
      </c>
      <c r="U939" s="6">
        <v>0</v>
      </c>
      <c r="V939" s="9">
        <v>0</v>
      </c>
      <c r="W939" s="6">
        <v>0</v>
      </c>
      <c r="X939" s="25">
        <v>47.2</v>
      </c>
      <c r="Y939" s="6">
        <v>0</v>
      </c>
      <c r="Z939" s="29">
        <v>1.9586955600934033</v>
      </c>
      <c r="AA939" s="6">
        <v>0</v>
      </c>
      <c r="AB939" s="30"/>
      <c r="AC939" s="6"/>
      <c r="AD939" s="33">
        <v>5.5131355927272719E-4</v>
      </c>
      <c r="AE939" s="6">
        <v>0</v>
      </c>
      <c r="AF939" s="35">
        <v>0.54308574408976817</v>
      </c>
      <c r="AG939" s="6">
        <v>0</v>
      </c>
      <c r="AH939" s="9">
        <v>7.3483877292123161</v>
      </c>
      <c r="AI939" s="6">
        <v>0</v>
      </c>
    </row>
    <row r="940" spans="1:35">
      <c r="A940" s="1" t="s">
        <v>85</v>
      </c>
      <c r="B940" s="1" t="s">
        <v>102</v>
      </c>
      <c r="C940" s="1" t="s">
        <v>103</v>
      </c>
      <c r="D940" s="10">
        <v>0.19166666666666665</v>
      </c>
      <c r="E940" s="3">
        <f t="shared" si="122"/>
        <v>-160.00583333333333</v>
      </c>
      <c r="F940" s="3">
        <f t="shared" si="123"/>
        <v>26.3445</v>
      </c>
      <c r="G940" s="1">
        <v>5156</v>
      </c>
      <c r="H940" s="11">
        <v>595.80753975406026</v>
      </c>
      <c r="I940" s="1">
        <v>0</v>
      </c>
      <c r="J940" s="14">
        <v>5.9465300000000001</v>
      </c>
      <c r="K940" s="6">
        <v>0</v>
      </c>
      <c r="L940" s="20">
        <v>34.060200000000002</v>
      </c>
      <c r="M940" s="6">
        <v>0</v>
      </c>
      <c r="N940" s="7">
        <v>26.816906892110865</v>
      </c>
      <c r="O940" s="6">
        <v>0</v>
      </c>
      <c r="P940" s="29">
        <v>1.6497145624556142</v>
      </c>
      <c r="Q940" s="6">
        <v>0</v>
      </c>
      <c r="R940" s="48">
        <v>237.66481076673551</v>
      </c>
      <c r="S940" s="6">
        <v>0</v>
      </c>
      <c r="T940" s="5">
        <v>36.200000000000003</v>
      </c>
      <c r="U940" s="6">
        <v>0</v>
      </c>
      <c r="V940" s="9">
        <v>0</v>
      </c>
      <c r="W940" s="6">
        <v>0</v>
      </c>
      <c r="X940" s="25">
        <v>70.599999999999994</v>
      </c>
      <c r="Y940" s="6">
        <v>0</v>
      </c>
      <c r="Z940" s="29">
        <v>2.4883020790917354</v>
      </c>
      <c r="AA940" s="6">
        <v>0</v>
      </c>
      <c r="AB940" s="30"/>
      <c r="AC940" s="6"/>
      <c r="AD940" s="33">
        <v>7.4860576581818172E-4</v>
      </c>
      <c r="AE940" s="6">
        <v>0</v>
      </c>
      <c r="AF940" s="35">
        <v>0.58032590939878081</v>
      </c>
      <c r="AG940" s="6">
        <v>0</v>
      </c>
      <c r="AH940" s="9">
        <v>10.639419905431897</v>
      </c>
      <c r="AI940" s="6">
        <v>0</v>
      </c>
    </row>
    <row r="941" spans="1:35">
      <c r="A941" s="1" t="s">
        <v>85</v>
      </c>
      <c r="B941" s="1" t="s">
        <v>102</v>
      </c>
      <c r="C941" s="1" t="s">
        <v>103</v>
      </c>
      <c r="D941" s="10">
        <v>0.19166666666666665</v>
      </c>
      <c r="E941" s="3">
        <f t="shared" si="122"/>
        <v>-160.00583333333333</v>
      </c>
      <c r="F941" s="3">
        <f t="shared" si="123"/>
        <v>26.3445</v>
      </c>
      <c r="G941" s="1">
        <v>5156</v>
      </c>
      <c r="H941" s="11">
        <v>793.86627396583606</v>
      </c>
      <c r="I941" s="1">
        <v>0</v>
      </c>
      <c r="J941" s="14">
        <v>4.3812300000000004</v>
      </c>
      <c r="K941" s="6">
        <v>0</v>
      </c>
      <c r="L941" s="20">
        <v>34.233600000000003</v>
      </c>
      <c r="M941" s="6">
        <v>0</v>
      </c>
      <c r="N941" s="7">
        <v>27.136503311139904</v>
      </c>
      <c r="O941" s="6">
        <v>0</v>
      </c>
      <c r="P941" s="29">
        <v>0.73865368302690748</v>
      </c>
      <c r="Q941" s="6">
        <v>0</v>
      </c>
      <c r="R941" s="48">
        <v>289.92459589450897</v>
      </c>
      <c r="S941" s="6">
        <v>0</v>
      </c>
      <c r="T941" s="5">
        <v>43.8</v>
      </c>
      <c r="U941" s="6">
        <v>0</v>
      </c>
      <c r="V941" s="9">
        <v>0</v>
      </c>
      <c r="W941" s="6">
        <v>0</v>
      </c>
      <c r="X941" s="25">
        <v>112</v>
      </c>
      <c r="Y941" s="6">
        <v>0</v>
      </c>
      <c r="Z941" s="29">
        <v>3.082985333260563</v>
      </c>
      <c r="AA941" s="6">
        <v>0</v>
      </c>
      <c r="AB941" s="30"/>
      <c r="AC941" s="6"/>
      <c r="AD941" s="33">
        <v>4.4220979199999992E-4</v>
      </c>
      <c r="AE941" s="6">
        <v>0</v>
      </c>
      <c r="AF941" s="35">
        <v>0.36774663242650013</v>
      </c>
      <c r="AG941" s="6">
        <v>0</v>
      </c>
      <c r="AH941" s="9">
        <v>8.4633293298102323</v>
      </c>
      <c r="AI941" s="6">
        <v>0</v>
      </c>
    </row>
    <row r="942" spans="1:35">
      <c r="A942" s="1" t="s">
        <v>85</v>
      </c>
      <c r="B942" s="1" t="s">
        <v>102</v>
      </c>
      <c r="C942" s="1" t="s">
        <v>103</v>
      </c>
      <c r="D942" s="10">
        <v>3.6805555555555557E-2</v>
      </c>
      <c r="E942" s="3">
        <f>-(160+0.31/60)</f>
        <v>-160.00516666666667</v>
      </c>
      <c r="F942" s="3">
        <f>26+20.32/60</f>
        <v>26.338666666666668</v>
      </c>
      <c r="G942" s="1">
        <v>5147</v>
      </c>
      <c r="H942" s="11">
        <v>991.81809647095963</v>
      </c>
      <c r="I942" s="1">
        <v>0</v>
      </c>
      <c r="J942" s="14">
        <v>3.6128399999999998</v>
      </c>
      <c r="K942" s="6">
        <v>0</v>
      </c>
      <c r="L942" s="20">
        <v>34.415900000000001</v>
      </c>
      <c r="M942" s="6">
        <v>0</v>
      </c>
      <c r="N942" s="7">
        <v>27.360713655350082</v>
      </c>
      <c r="O942" s="6">
        <v>0</v>
      </c>
      <c r="P942" s="29">
        <v>0.780340349562061</v>
      </c>
      <c r="Q942" s="6">
        <v>0</v>
      </c>
      <c r="R942" s="48">
        <v>293.82837954420194</v>
      </c>
      <c r="S942" s="6">
        <v>0</v>
      </c>
      <c r="T942" s="5">
        <v>44.8</v>
      </c>
      <c r="U942" s="6">
        <v>0</v>
      </c>
      <c r="V942" s="9">
        <v>0</v>
      </c>
      <c r="W942" s="6">
        <v>0</v>
      </c>
      <c r="X942" s="25">
        <v>136</v>
      </c>
      <c r="Y942" s="6">
        <v>0</v>
      </c>
      <c r="Z942" s="29">
        <v>3.1017381529001984</v>
      </c>
      <c r="AA942" s="6">
        <v>0</v>
      </c>
      <c r="AB942" s="30"/>
      <c r="AC942" s="6"/>
      <c r="AD942" s="33">
        <v>2.3180739443413729E-4</v>
      </c>
      <c r="AE942" s="6">
        <v>0</v>
      </c>
      <c r="AF942" s="35">
        <v>0.18642249419571227</v>
      </c>
      <c r="AG942" s="6">
        <v>0</v>
      </c>
      <c r="AH942" s="9">
        <v>1.7445507290373956</v>
      </c>
      <c r="AI942" s="6">
        <v>0</v>
      </c>
    </row>
    <row r="943" spans="1:35">
      <c r="A943" s="1" t="s">
        <v>85</v>
      </c>
      <c r="B943" s="1" t="s">
        <v>102</v>
      </c>
      <c r="C943" s="1" t="s">
        <v>103</v>
      </c>
      <c r="D943" s="10">
        <v>3.6805555555555557E-2</v>
      </c>
      <c r="E943" s="3">
        <f t="shared" ref="E943:E950" si="124">-(160+0.31/60)</f>
        <v>-160.00516666666667</v>
      </c>
      <c r="F943" s="3">
        <f t="shared" ref="F943:F950" si="125">26+20.32/60</f>
        <v>26.338666666666668</v>
      </c>
      <c r="G943" s="1">
        <v>5147</v>
      </c>
      <c r="H943" s="11">
        <v>1484.896083656851</v>
      </c>
      <c r="I943" s="1">
        <v>0</v>
      </c>
      <c r="J943" s="14">
        <v>2.6233499999999998</v>
      </c>
      <c r="K943" s="6">
        <v>0</v>
      </c>
      <c r="L943" s="20">
        <v>34.546599999999998</v>
      </c>
      <c r="M943" s="6">
        <v>0</v>
      </c>
      <c r="N943" s="7">
        <v>27.556795657061912</v>
      </c>
      <c r="O943" s="6">
        <v>0</v>
      </c>
      <c r="P943" s="29">
        <v>1.4367013631342223</v>
      </c>
      <c r="Q943" s="6">
        <v>0</v>
      </c>
      <c r="R943" s="48">
        <v>272.46822991097594</v>
      </c>
      <c r="S943" s="6">
        <v>0</v>
      </c>
      <c r="T943" s="5">
        <v>43.6</v>
      </c>
      <c r="U943" s="6">
        <v>0</v>
      </c>
      <c r="V943" s="9">
        <v>0</v>
      </c>
      <c r="W943" s="6">
        <v>0</v>
      </c>
      <c r="X943" s="25">
        <v>162</v>
      </c>
      <c r="Y943" s="6">
        <v>0</v>
      </c>
      <c r="Z943" s="29">
        <v>3.0022269734077591</v>
      </c>
      <c r="AA943" s="6">
        <v>0</v>
      </c>
      <c r="AB943" s="30"/>
      <c r="AC943" s="6"/>
      <c r="AD943" s="33">
        <v>2.2548814744707355E-4</v>
      </c>
      <c r="AE943" s="6">
        <v>0</v>
      </c>
      <c r="AF943" s="35">
        <v>0.18908250600349888</v>
      </c>
      <c r="AG943" s="6">
        <v>0</v>
      </c>
      <c r="AH943" s="9">
        <v>2.5710932923968643</v>
      </c>
      <c r="AI943" s="6">
        <v>0</v>
      </c>
    </row>
    <row r="944" spans="1:35">
      <c r="A944" s="1" t="s">
        <v>85</v>
      </c>
      <c r="B944" s="1" t="s">
        <v>102</v>
      </c>
      <c r="C944" s="1" t="s">
        <v>103</v>
      </c>
      <c r="D944" s="10">
        <v>3.6805555555555557E-2</v>
      </c>
      <c r="E944" s="3">
        <f t="shared" si="124"/>
        <v>-160.00516666666667</v>
      </c>
      <c r="F944" s="3">
        <f t="shared" si="125"/>
        <v>26.338666666666668</v>
      </c>
      <c r="G944" s="1">
        <v>5147</v>
      </c>
      <c r="H944" s="11">
        <v>1977.0502787941391</v>
      </c>
      <c r="I944" s="1">
        <v>0</v>
      </c>
      <c r="J944" s="14">
        <v>1.86954</v>
      </c>
      <c r="K944" s="6">
        <v>0</v>
      </c>
      <c r="L944" s="20">
        <v>34.614899999999999</v>
      </c>
      <c r="M944" s="6">
        <v>0</v>
      </c>
      <c r="N944" s="7">
        <v>27.673394138655567</v>
      </c>
      <c r="O944" s="6">
        <v>0</v>
      </c>
      <c r="P944" s="29">
        <v>2.1105996409689896</v>
      </c>
      <c r="Q944" s="6">
        <v>0</v>
      </c>
      <c r="R944" s="48">
        <v>248.74028039412985</v>
      </c>
      <c r="S944" s="6">
        <v>0</v>
      </c>
      <c r="T944" s="5">
        <v>42</v>
      </c>
      <c r="U944" s="6">
        <v>0</v>
      </c>
      <c r="V944" s="9">
        <v>0</v>
      </c>
      <c r="W944" s="6">
        <v>0</v>
      </c>
      <c r="X944" s="25">
        <v>181</v>
      </c>
      <c r="Y944" s="6">
        <v>0</v>
      </c>
      <c r="Z944" s="29">
        <v>2.8348040304361617</v>
      </c>
      <c r="AA944" s="6">
        <v>0</v>
      </c>
      <c r="AB944" s="30"/>
      <c r="AC944" s="6"/>
      <c r="AD944" s="33">
        <v>1.5041845479452055E-4</v>
      </c>
      <c r="AE944" s="6">
        <v>0</v>
      </c>
      <c r="AF944" s="35">
        <v>0.12723723147245997</v>
      </c>
      <c r="AG944" s="6">
        <v>0</v>
      </c>
      <c r="AH944" s="9">
        <v>1.8661856137959729</v>
      </c>
      <c r="AI944" s="6">
        <v>0</v>
      </c>
    </row>
    <row r="945" spans="1:35">
      <c r="A945" s="1" t="s">
        <v>85</v>
      </c>
      <c r="B945" s="1" t="s">
        <v>102</v>
      </c>
      <c r="C945" s="1" t="s">
        <v>103</v>
      </c>
      <c r="D945" s="10">
        <v>3.6805555555555557E-2</v>
      </c>
      <c r="E945" s="3">
        <f t="shared" si="124"/>
        <v>-160.00516666666667</v>
      </c>
      <c r="F945" s="3">
        <f t="shared" si="125"/>
        <v>26.338666666666668</v>
      </c>
      <c r="G945" s="1">
        <v>5147</v>
      </c>
      <c r="H945" s="11">
        <v>2468.7247963160748</v>
      </c>
      <c r="I945" s="1">
        <v>0</v>
      </c>
      <c r="J945" s="14">
        <v>1.52729</v>
      </c>
      <c r="K945" s="6">
        <v>0</v>
      </c>
      <c r="L945" s="20">
        <v>34.646900000000002</v>
      </c>
      <c r="M945" s="6">
        <v>0</v>
      </c>
      <c r="N945" s="7">
        <v>27.724835647418786</v>
      </c>
      <c r="O945" s="6">
        <v>0</v>
      </c>
      <c r="P945" s="29">
        <v>2.5475471770693603</v>
      </c>
      <c r="Q945" s="6">
        <v>0</v>
      </c>
      <c r="R945" s="48">
        <v>232.18833649110539</v>
      </c>
      <c r="S945" s="6">
        <v>0</v>
      </c>
      <c r="T945" s="5">
        <v>40.9</v>
      </c>
      <c r="U945" s="6">
        <v>0</v>
      </c>
      <c r="V945" s="9">
        <v>0</v>
      </c>
      <c r="W945" s="6">
        <v>0</v>
      </c>
      <c r="X945" s="25">
        <v>187</v>
      </c>
      <c r="Y945" s="6">
        <v>0</v>
      </c>
      <c r="Z945" s="29">
        <v>2.700839882846072</v>
      </c>
      <c r="AA945" s="6">
        <v>0</v>
      </c>
      <c r="AB945" s="30"/>
      <c r="AC945" s="6"/>
      <c r="AD945" s="33">
        <v>2.1339513623910334E-4</v>
      </c>
      <c r="AE945" s="6">
        <v>0</v>
      </c>
      <c r="AF945" s="35">
        <v>8.8622726729424214E-2</v>
      </c>
      <c r="AG945" s="6">
        <v>0</v>
      </c>
      <c r="AH945" s="9">
        <v>2.662558894715322</v>
      </c>
      <c r="AI945" s="6">
        <v>0</v>
      </c>
    </row>
    <row r="946" spans="1:35">
      <c r="A946" s="1" t="s">
        <v>85</v>
      </c>
      <c r="B946" s="1" t="s">
        <v>102</v>
      </c>
      <c r="C946" s="1" t="s">
        <v>103</v>
      </c>
      <c r="D946" s="10">
        <v>3.6805555555555557E-2</v>
      </c>
      <c r="E946" s="3">
        <f t="shared" si="124"/>
        <v>-160.00516666666667</v>
      </c>
      <c r="F946" s="3">
        <f t="shared" si="125"/>
        <v>26.338666666666668</v>
      </c>
      <c r="G946" s="1">
        <v>5147</v>
      </c>
      <c r="H946" s="11">
        <v>2959.1115771484342</v>
      </c>
      <c r="I946" s="1">
        <v>0</v>
      </c>
      <c r="J946" s="14">
        <v>1.32334</v>
      </c>
      <c r="K946" s="6">
        <v>0</v>
      </c>
      <c r="L946" s="20">
        <v>34.663499999999999</v>
      </c>
      <c r="M946" s="6">
        <v>0</v>
      </c>
      <c r="N946" s="7">
        <v>27.752818334624635</v>
      </c>
      <c r="O946" s="6">
        <v>0</v>
      </c>
      <c r="P946" s="29">
        <v>2.9648579657539651</v>
      </c>
      <c r="Q946" s="6">
        <v>0</v>
      </c>
      <c r="R946" s="48">
        <v>215.34643196979607</v>
      </c>
      <c r="S946" s="6">
        <v>0</v>
      </c>
      <c r="T946" s="5">
        <v>39.700000000000003</v>
      </c>
      <c r="U946" s="6">
        <v>0</v>
      </c>
      <c r="V946" s="9">
        <v>0</v>
      </c>
      <c r="W946" s="6">
        <v>0</v>
      </c>
      <c r="X946" s="25">
        <v>184</v>
      </c>
      <c r="Y946" s="6">
        <v>0</v>
      </c>
      <c r="Z946" s="29">
        <v>2.6187034314169031</v>
      </c>
      <c r="AA946" s="6">
        <v>0</v>
      </c>
      <c r="AB946" s="30"/>
      <c r="AC946" s="6"/>
      <c r="AD946" s="33">
        <v>2.7451135442092161E-4</v>
      </c>
      <c r="AE946" s="6">
        <v>0</v>
      </c>
      <c r="AF946" s="35">
        <v>6.5923959302978397E-2</v>
      </c>
      <c r="AG946" s="6">
        <v>0</v>
      </c>
      <c r="AH946" s="9">
        <v>1.8494249013292396</v>
      </c>
      <c r="AI946" s="6">
        <v>0</v>
      </c>
    </row>
    <row r="947" spans="1:35">
      <c r="A947" s="1" t="s">
        <v>85</v>
      </c>
      <c r="B947" s="1" t="s">
        <v>102</v>
      </c>
      <c r="C947" s="1" t="s">
        <v>103</v>
      </c>
      <c r="D947" s="10">
        <v>3.6805555555555557E-2</v>
      </c>
      <c r="E947" s="3">
        <f t="shared" si="124"/>
        <v>-160.00516666666667</v>
      </c>
      <c r="F947" s="3">
        <f t="shared" si="125"/>
        <v>26.338666666666668</v>
      </c>
      <c r="G947" s="1">
        <v>5147</v>
      </c>
      <c r="H947" s="11">
        <v>3448.554327226077</v>
      </c>
      <c r="I947" s="1">
        <v>0</v>
      </c>
      <c r="J947" s="14">
        <v>1.2221500000000001</v>
      </c>
      <c r="K947" s="6">
        <v>0</v>
      </c>
      <c r="L947" s="20">
        <v>34.6755</v>
      </c>
      <c r="M947" s="6">
        <v>0</v>
      </c>
      <c r="N947" s="7">
        <v>27.769533606721325</v>
      </c>
      <c r="O947" s="6">
        <v>0</v>
      </c>
      <c r="P947" s="29">
        <v>3.2246096524106367</v>
      </c>
      <c r="Q947" s="6">
        <v>0</v>
      </c>
      <c r="R947" s="48">
        <v>204.63470179059436</v>
      </c>
      <c r="S947" s="6">
        <v>0</v>
      </c>
      <c r="T947" s="5">
        <v>39</v>
      </c>
      <c r="U947" s="6">
        <v>0</v>
      </c>
      <c r="V947" s="9">
        <v>0</v>
      </c>
      <c r="W947" s="6">
        <v>0</v>
      </c>
      <c r="X947" s="25">
        <v>181</v>
      </c>
      <c r="Y947" s="6">
        <v>0</v>
      </c>
      <c r="Z947" s="29">
        <v>2.6056906002990914</v>
      </c>
      <c r="AA947" s="6">
        <v>0</v>
      </c>
      <c r="AB947" s="30"/>
      <c r="AC947" s="6"/>
      <c r="AD947" s="33">
        <v>1.3497660971357415E-4</v>
      </c>
      <c r="AE947" s="6">
        <v>0</v>
      </c>
      <c r="AF947" s="35">
        <v>8.3701704885018977E-2</v>
      </c>
      <c r="AG947" s="6">
        <v>0</v>
      </c>
      <c r="AH947" s="9">
        <v>3.332508515885598</v>
      </c>
      <c r="AI947" s="6">
        <v>0</v>
      </c>
    </row>
    <row r="948" spans="1:35">
      <c r="A948" s="1" t="s">
        <v>85</v>
      </c>
      <c r="B948" s="1" t="s">
        <v>102</v>
      </c>
      <c r="C948" s="1" t="s">
        <v>103</v>
      </c>
      <c r="D948" s="10">
        <v>3.6805555555555557E-2</v>
      </c>
      <c r="E948" s="3">
        <f t="shared" si="124"/>
        <v>-160.00516666666667</v>
      </c>
      <c r="F948" s="3">
        <f t="shared" si="125"/>
        <v>26.338666666666668</v>
      </c>
      <c r="G948" s="1">
        <v>5147</v>
      </c>
      <c r="H948" s="11">
        <v>3936.9722314370483</v>
      </c>
      <c r="I948" s="1">
        <v>0</v>
      </c>
      <c r="J948" s="14">
        <v>1.15869</v>
      </c>
      <c r="K948" s="6">
        <v>0</v>
      </c>
      <c r="L948" s="20">
        <v>34.680799999999998</v>
      </c>
      <c r="M948" s="6">
        <v>0</v>
      </c>
      <c r="N948" s="7">
        <v>27.778162938647029</v>
      </c>
      <c r="O948" s="6">
        <v>0</v>
      </c>
      <c r="P948" s="29">
        <v>3.381666850785134</v>
      </c>
      <c r="Q948" s="6">
        <v>0</v>
      </c>
      <c r="R948" s="48">
        <v>198.18511792060849</v>
      </c>
      <c r="S948" s="6">
        <v>0</v>
      </c>
      <c r="T948" s="5">
        <v>38.5</v>
      </c>
      <c r="U948" s="6">
        <v>0</v>
      </c>
      <c r="V948" s="9">
        <v>0</v>
      </c>
      <c r="W948" s="6">
        <v>0</v>
      </c>
      <c r="X948" s="25">
        <v>179</v>
      </c>
      <c r="Y948" s="6">
        <v>0</v>
      </c>
      <c r="Z948" s="29">
        <v>2.5341975578144362</v>
      </c>
      <c r="AA948" s="6">
        <v>0</v>
      </c>
      <c r="AB948" s="30"/>
      <c r="AC948" s="6"/>
      <c r="AD948" s="33">
        <v>2.5637183760896643E-4</v>
      </c>
      <c r="AE948" s="6">
        <v>0</v>
      </c>
      <c r="AF948" s="35">
        <v>7.9046684221392383E-2</v>
      </c>
      <c r="AG948" s="6">
        <v>0</v>
      </c>
      <c r="AH948" s="9">
        <v>3.3679454508152626</v>
      </c>
      <c r="AI948" s="6">
        <v>0</v>
      </c>
    </row>
    <row r="949" spans="1:35">
      <c r="A949" s="1" t="s">
        <v>85</v>
      </c>
      <c r="B949" s="1" t="s">
        <v>102</v>
      </c>
      <c r="C949" s="1" t="s">
        <v>103</v>
      </c>
      <c r="D949" s="10">
        <v>3.6805555555555557E-2</v>
      </c>
      <c r="E949" s="3">
        <f t="shared" si="124"/>
        <v>-160.00516666666667</v>
      </c>
      <c r="F949" s="3">
        <f t="shared" si="125"/>
        <v>26.338666666666668</v>
      </c>
      <c r="G949" s="1">
        <v>5147</v>
      </c>
      <c r="H949" s="11">
        <v>4424.3366346047414</v>
      </c>
      <c r="I949" s="1">
        <v>0</v>
      </c>
      <c r="J949" s="14">
        <v>1.1210899999999999</v>
      </c>
      <c r="K949" s="6">
        <v>0</v>
      </c>
      <c r="L949" s="20">
        <v>34.677399999999999</v>
      </c>
      <c r="M949" s="6">
        <v>0</v>
      </c>
      <c r="N949" s="7">
        <v>27.77799397140825</v>
      </c>
      <c r="O949" s="6">
        <v>0</v>
      </c>
      <c r="P949" s="29">
        <v>3.539959628738262</v>
      </c>
      <c r="Q949" s="6">
        <v>0</v>
      </c>
      <c r="R949" s="48">
        <v>191.46764341396889</v>
      </c>
      <c r="S949" s="6">
        <v>0</v>
      </c>
      <c r="T949" s="5">
        <v>38.200000000000003</v>
      </c>
      <c r="U949" s="6">
        <v>0</v>
      </c>
      <c r="V949" s="9">
        <v>0</v>
      </c>
      <c r="W949" s="6">
        <v>0</v>
      </c>
      <c r="X949" s="25">
        <v>175</v>
      </c>
      <c r="Y949" s="6">
        <v>0</v>
      </c>
      <c r="Z949" s="29">
        <v>2.5301125060046918</v>
      </c>
      <c r="AA949" s="6">
        <v>0</v>
      </c>
      <c r="AB949" s="30"/>
      <c r="AC949" s="6"/>
      <c r="AD949" s="33">
        <v>2.8399971706102124E-4</v>
      </c>
      <c r="AE949" s="6">
        <v>0</v>
      </c>
      <c r="AF949" s="35">
        <v>8.3125368993331866E-2</v>
      </c>
      <c r="AG949" s="6">
        <v>0</v>
      </c>
      <c r="AH949" s="9">
        <v>3.2855785209787451</v>
      </c>
      <c r="AI949" s="6">
        <v>0</v>
      </c>
    </row>
    <row r="950" spans="1:35">
      <c r="A950" s="1" t="s">
        <v>85</v>
      </c>
      <c r="B950" s="1" t="s">
        <v>102</v>
      </c>
      <c r="C950" s="1" t="s">
        <v>103</v>
      </c>
      <c r="D950" s="10">
        <v>3.6805555555555557E-2</v>
      </c>
      <c r="E950" s="3">
        <f t="shared" si="124"/>
        <v>-160.00516666666667</v>
      </c>
      <c r="F950" s="3">
        <f t="shared" si="125"/>
        <v>26.338666666666668</v>
      </c>
      <c r="G950" s="1">
        <v>5147</v>
      </c>
      <c r="H950" s="11">
        <v>4910.5218851290174</v>
      </c>
      <c r="I950" s="1">
        <v>0</v>
      </c>
      <c r="J950" s="14">
        <v>1.1003799999999999</v>
      </c>
      <c r="K950" s="6">
        <v>0</v>
      </c>
      <c r="L950" s="20">
        <v>34.688899999999997</v>
      </c>
      <c r="M950" s="6">
        <v>0</v>
      </c>
      <c r="N950" s="7">
        <v>27.788644367097504</v>
      </c>
      <c r="O950" s="6">
        <v>0</v>
      </c>
      <c r="P950" s="29">
        <v>3.5684571135484888</v>
      </c>
      <c r="Q950" s="6">
        <v>0</v>
      </c>
      <c r="R950" s="48">
        <v>190.35632223219253</v>
      </c>
      <c r="S950" s="6">
        <v>0</v>
      </c>
      <c r="T950" s="5">
        <v>37.9</v>
      </c>
      <c r="U950" s="6">
        <v>0</v>
      </c>
      <c r="V950" s="9">
        <v>0</v>
      </c>
      <c r="W950" s="6">
        <v>0</v>
      </c>
      <c r="X950" s="25">
        <v>173</v>
      </c>
      <c r="Y950" s="6">
        <v>0</v>
      </c>
      <c r="Z950" s="29">
        <v>2.4544643134130948</v>
      </c>
      <c r="AA950" s="6">
        <v>0</v>
      </c>
      <c r="AB950" s="30"/>
      <c r="AC950" s="6"/>
      <c r="AD950" s="33">
        <v>2.6465089912826903E-4</v>
      </c>
      <c r="AE950" s="6">
        <v>0</v>
      </c>
      <c r="AF950" s="35"/>
      <c r="AG950" s="6"/>
      <c r="AH950" s="9">
        <v>2.0256518209794625</v>
      </c>
      <c r="AI950" s="6">
        <v>0</v>
      </c>
    </row>
    <row r="951" spans="1:35">
      <c r="A951" s="1" t="s">
        <v>85</v>
      </c>
      <c r="B951" s="1" t="s">
        <v>104</v>
      </c>
      <c r="C951" s="1" t="s">
        <v>103</v>
      </c>
      <c r="D951" s="10">
        <v>0.90416666666666667</v>
      </c>
      <c r="E951" s="3">
        <f>-(159+59.86/60)</f>
        <v>-159.99766666666667</v>
      </c>
      <c r="F951" s="3">
        <f>30+0.24/60</f>
        <v>30.004000000000001</v>
      </c>
      <c r="G951" s="1">
        <v>5744</v>
      </c>
      <c r="H951" s="11">
        <v>0</v>
      </c>
      <c r="I951" s="1">
        <v>0</v>
      </c>
      <c r="J951" s="19">
        <v>26.6</v>
      </c>
      <c r="K951" s="6">
        <v>0</v>
      </c>
      <c r="L951" s="20">
        <v>35.109099999999998</v>
      </c>
      <c r="M951" s="6">
        <v>0</v>
      </c>
      <c r="N951" s="7">
        <v>22.929155568128181</v>
      </c>
      <c r="O951" s="6">
        <v>0</v>
      </c>
      <c r="P951" s="29">
        <v>4.6909512349088613</v>
      </c>
      <c r="Q951" s="6">
        <v>0</v>
      </c>
      <c r="R951" s="48">
        <v>-4.1568537931240712</v>
      </c>
      <c r="S951" s="6">
        <v>0</v>
      </c>
      <c r="T951" s="5">
        <v>0</v>
      </c>
      <c r="U951" s="6">
        <v>0</v>
      </c>
      <c r="V951" s="9">
        <v>0</v>
      </c>
      <c r="W951" s="6">
        <v>0</v>
      </c>
      <c r="X951" s="25">
        <v>2.9</v>
      </c>
      <c r="Y951" s="6">
        <v>0</v>
      </c>
      <c r="Z951" s="29">
        <v>3.4866596934787435E-2</v>
      </c>
      <c r="AA951" s="6">
        <v>0</v>
      </c>
      <c r="AB951" s="52">
        <v>5.7085334031942485E-2</v>
      </c>
      <c r="AC951" s="6">
        <v>0</v>
      </c>
      <c r="AD951" s="33">
        <v>0.40439340442597393</v>
      </c>
      <c r="AE951" s="6">
        <v>0</v>
      </c>
      <c r="AF951" s="35">
        <v>4.2238738071049404</v>
      </c>
      <c r="AG951" s="6">
        <v>0</v>
      </c>
      <c r="AH951" s="9">
        <v>37.311189406533039</v>
      </c>
      <c r="AI951" s="6">
        <v>0</v>
      </c>
    </row>
    <row r="952" spans="1:35">
      <c r="A952" s="1" t="s">
        <v>85</v>
      </c>
      <c r="B952" s="1" t="s">
        <v>104</v>
      </c>
      <c r="C952" s="1" t="s">
        <v>103</v>
      </c>
      <c r="D952" s="10">
        <v>0.90416666666666667</v>
      </c>
      <c r="E952" s="3">
        <f t="shared" ref="E952:E967" si="126">-(159+59.86/60)</f>
        <v>-159.99766666666667</v>
      </c>
      <c r="F952" s="3">
        <f t="shared" ref="F952:F967" si="127">30+0.24/60</f>
        <v>30.004000000000001</v>
      </c>
      <c r="G952" s="1">
        <v>5744</v>
      </c>
      <c r="H952" s="11">
        <v>5.5717426098733904</v>
      </c>
      <c r="I952" s="1">
        <v>0</v>
      </c>
      <c r="J952" s="14">
        <v>26.570699999999999</v>
      </c>
      <c r="K952" s="6">
        <v>0</v>
      </c>
      <c r="L952" s="20">
        <v>35.089799999999997</v>
      </c>
      <c r="M952" s="6">
        <v>0</v>
      </c>
      <c r="N952" s="7">
        <v>22.92387261185138</v>
      </c>
      <c r="O952" s="6">
        <v>0</v>
      </c>
      <c r="P952" s="29">
        <v>4.6513936814487487</v>
      </c>
      <c r="Q952" s="6">
        <v>0</v>
      </c>
      <c r="R952" s="48">
        <v>-2.2682631083877141</v>
      </c>
      <c r="S952" s="6">
        <v>0</v>
      </c>
      <c r="T952" s="5">
        <v>0</v>
      </c>
      <c r="U952" s="6">
        <v>0</v>
      </c>
      <c r="V952" s="9">
        <v>0</v>
      </c>
      <c r="W952" s="6">
        <v>0</v>
      </c>
      <c r="X952" s="25">
        <v>3</v>
      </c>
      <c r="Y952" s="6">
        <v>0</v>
      </c>
      <c r="Z952" s="29">
        <v>2.7737337738150934E-2</v>
      </c>
      <c r="AA952" s="6">
        <v>0</v>
      </c>
      <c r="AB952" s="52">
        <v>6.4441691510285587E-2</v>
      </c>
      <c r="AC952" s="6">
        <v>0</v>
      </c>
      <c r="AD952" s="33">
        <v>0.46303587091948056</v>
      </c>
      <c r="AE952" s="6">
        <v>0</v>
      </c>
      <c r="AF952" s="35">
        <v>4.3613968566480503</v>
      </c>
      <c r="AG952" s="6">
        <v>0</v>
      </c>
      <c r="AH952" s="9">
        <v>37.350478925131348</v>
      </c>
      <c r="AI952" s="6">
        <v>0</v>
      </c>
    </row>
    <row r="953" spans="1:35">
      <c r="A953" s="1" t="s">
        <v>85</v>
      </c>
      <c r="B953" s="1" t="s">
        <v>104</v>
      </c>
      <c r="C953" s="1" t="s">
        <v>103</v>
      </c>
      <c r="D953" s="10">
        <v>0.90416666666666667</v>
      </c>
      <c r="E953" s="3">
        <f t="shared" si="126"/>
        <v>-159.99766666666667</v>
      </c>
      <c r="F953" s="3">
        <f t="shared" si="127"/>
        <v>30.004000000000001</v>
      </c>
      <c r="G953" s="1">
        <v>5744</v>
      </c>
      <c r="H953" s="11">
        <v>9.8830350971974692</v>
      </c>
      <c r="I953" s="1">
        <v>0</v>
      </c>
      <c r="J953" s="14">
        <v>26.561699999999998</v>
      </c>
      <c r="K953" s="6">
        <v>0</v>
      </c>
      <c r="L953" s="20">
        <v>35.089700000000001</v>
      </c>
      <c r="M953" s="6">
        <v>0</v>
      </c>
      <c r="N953" s="7">
        <v>22.926641800909465</v>
      </c>
      <c r="O953" s="6">
        <v>0</v>
      </c>
      <c r="P953" s="29">
        <v>4.677528288487335</v>
      </c>
      <c r="Q953" s="6">
        <v>0</v>
      </c>
      <c r="R953" s="48">
        <v>-3.4040351760820613</v>
      </c>
      <c r="S953" s="6">
        <v>0</v>
      </c>
      <c r="T953" s="5">
        <v>0</v>
      </c>
      <c r="U953" s="6">
        <v>0</v>
      </c>
      <c r="V953" s="9">
        <v>0</v>
      </c>
      <c r="W953" s="6">
        <v>0</v>
      </c>
      <c r="X953" s="25">
        <v>3.2</v>
      </c>
      <c r="Y953" s="6">
        <v>0</v>
      </c>
      <c r="Z953" s="29">
        <v>3.0893310535531526E-2</v>
      </c>
      <c r="AA953" s="6">
        <v>0</v>
      </c>
      <c r="AB953" s="52">
        <v>6.223478426678266E-2</v>
      </c>
      <c r="AC953" s="6">
        <v>0</v>
      </c>
      <c r="AD953" s="33">
        <v>0.47759899262337657</v>
      </c>
      <c r="AE953" s="6">
        <v>0</v>
      </c>
      <c r="AF953" s="35">
        <v>3.9851191281505152</v>
      </c>
      <c r="AG953" s="6">
        <v>0</v>
      </c>
      <c r="AH953" s="9">
        <v>36.317831766500227</v>
      </c>
      <c r="AI953" s="6">
        <v>0</v>
      </c>
    </row>
    <row r="954" spans="1:35">
      <c r="A954" s="1" t="s">
        <v>85</v>
      </c>
      <c r="B954" s="1" t="s">
        <v>104</v>
      </c>
      <c r="C954" s="1" t="s">
        <v>103</v>
      </c>
      <c r="D954" s="10">
        <v>0.90416666666666667</v>
      </c>
      <c r="E954" s="3">
        <f t="shared" si="126"/>
        <v>-159.99766666666667</v>
      </c>
      <c r="F954" s="3">
        <f t="shared" si="127"/>
        <v>30.004000000000001</v>
      </c>
      <c r="G954" s="1">
        <v>5744</v>
      </c>
      <c r="H954" s="11">
        <v>19.508380570238764</v>
      </c>
      <c r="I954" s="1">
        <v>0</v>
      </c>
      <c r="J954" s="14">
        <v>26.2956</v>
      </c>
      <c r="K954" s="6">
        <v>0</v>
      </c>
      <c r="L954" s="20">
        <v>34.981499999999997</v>
      </c>
      <c r="M954" s="6">
        <v>0</v>
      </c>
      <c r="N954" s="7">
        <v>22.928871302120797</v>
      </c>
      <c r="O954" s="6">
        <v>0</v>
      </c>
      <c r="P954" s="29">
        <v>4.9569140791446387</v>
      </c>
      <c r="Q954" s="6">
        <v>0</v>
      </c>
      <c r="R954" s="48">
        <v>-14.834953624980471</v>
      </c>
      <c r="S954" s="6">
        <v>0</v>
      </c>
      <c r="T954" s="5">
        <v>0</v>
      </c>
      <c r="U954" s="6">
        <v>0</v>
      </c>
      <c r="V954" s="9">
        <v>0</v>
      </c>
      <c r="W954" s="6">
        <v>0</v>
      </c>
      <c r="X954" s="25">
        <v>3.3</v>
      </c>
      <c r="Y954" s="6">
        <v>0</v>
      </c>
      <c r="Z954" s="29">
        <v>2.6832832141432065E-2</v>
      </c>
      <c r="AA954" s="6">
        <v>0</v>
      </c>
      <c r="AB954" s="52">
        <v>7.7021062798252313E-2</v>
      </c>
      <c r="AC954" s="6">
        <v>0</v>
      </c>
      <c r="AD954" s="33">
        <v>0.53117366350129858</v>
      </c>
      <c r="AE954" s="6">
        <v>0</v>
      </c>
      <c r="AF954" s="35">
        <v>4.3353496166544119</v>
      </c>
      <c r="AG954" s="6">
        <v>0</v>
      </c>
      <c r="AH954" s="9">
        <v>47.630431098046529</v>
      </c>
      <c r="AI954" s="6">
        <v>0</v>
      </c>
    </row>
    <row r="955" spans="1:35">
      <c r="A955" s="1" t="s">
        <v>85</v>
      </c>
      <c r="B955" s="1" t="s">
        <v>104</v>
      </c>
      <c r="C955" s="1" t="s">
        <v>103</v>
      </c>
      <c r="D955" s="10">
        <v>0.90416666666666667</v>
      </c>
      <c r="E955" s="3">
        <f t="shared" si="126"/>
        <v>-159.99766666666667</v>
      </c>
      <c r="F955" s="3">
        <f t="shared" si="127"/>
        <v>30.004000000000001</v>
      </c>
      <c r="G955" s="1">
        <v>5744</v>
      </c>
      <c r="H955" s="11">
        <v>29.838339849988976</v>
      </c>
      <c r="I955" s="1">
        <v>0</v>
      </c>
      <c r="J955" s="14">
        <v>21.584199999999999</v>
      </c>
      <c r="K955" s="6">
        <v>0</v>
      </c>
      <c r="L955" s="20">
        <v>34.549199999999999</v>
      </c>
      <c r="M955" s="6">
        <v>0</v>
      </c>
      <c r="N955" s="7">
        <v>23.992273277177105</v>
      </c>
      <c r="O955" s="6">
        <v>0</v>
      </c>
      <c r="P955" s="29">
        <v>5.8546389075199246</v>
      </c>
      <c r="Q955" s="6">
        <v>0</v>
      </c>
      <c r="R955" s="48">
        <v>-36.741059159904097</v>
      </c>
      <c r="S955" s="6">
        <v>0</v>
      </c>
      <c r="T955" s="5">
        <v>0</v>
      </c>
      <c r="U955" s="6">
        <v>0</v>
      </c>
      <c r="V955" s="9">
        <v>0</v>
      </c>
      <c r="W955" s="6">
        <v>0</v>
      </c>
      <c r="X955" s="25">
        <v>3.8</v>
      </c>
      <c r="Y955" s="6">
        <v>0</v>
      </c>
      <c r="Z955" s="29">
        <v>4.9208249999530572E-2</v>
      </c>
      <c r="AA955" s="6">
        <v>0</v>
      </c>
      <c r="AB955" s="52">
        <v>9.6368282966294683E-2</v>
      </c>
      <c r="AC955" s="6">
        <v>0</v>
      </c>
      <c r="AD955" s="33">
        <v>0.5463809307428571</v>
      </c>
      <c r="AE955" s="6">
        <v>0</v>
      </c>
      <c r="AF955" s="35">
        <v>5.7984323915645239</v>
      </c>
      <c r="AG955" s="6">
        <v>0</v>
      </c>
      <c r="AH955" s="9">
        <v>162.91162718446603</v>
      </c>
      <c r="AI955" s="6">
        <v>0</v>
      </c>
    </row>
    <row r="956" spans="1:35">
      <c r="A956" s="1" t="s">
        <v>85</v>
      </c>
      <c r="B956" s="1" t="s">
        <v>104</v>
      </c>
      <c r="C956" s="1" t="s">
        <v>103</v>
      </c>
      <c r="D956" s="10">
        <v>0.90416666666666667</v>
      </c>
      <c r="E956" s="3">
        <f t="shared" si="126"/>
        <v>-159.99766666666667</v>
      </c>
      <c r="F956" s="3">
        <f t="shared" si="127"/>
        <v>30.004000000000001</v>
      </c>
      <c r="G956" s="1">
        <v>5744</v>
      </c>
      <c r="H956" s="11">
        <v>39.890731200751411</v>
      </c>
      <c r="I956" s="1">
        <v>0</v>
      </c>
      <c r="J956" s="14">
        <v>19.192799999999998</v>
      </c>
      <c r="K956" s="6">
        <v>0</v>
      </c>
      <c r="L956" s="20">
        <v>34.506399999999999</v>
      </c>
      <c r="M956" s="6">
        <v>0</v>
      </c>
      <c r="N956" s="7">
        <v>24.595892184486502</v>
      </c>
      <c r="O956" s="6">
        <v>0</v>
      </c>
      <c r="P956" s="29">
        <v>6.066527065414661</v>
      </c>
      <c r="Q956" s="6">
        <v>0</v>
      </c>
      <c r="R956" s="48">
        <v>-36.043508215711086</v>
      </c>
      <c r="S956" s="6">
        <v>0</v>
      </c>
      <c r="T956" s="5">
        <v>0</v>
      </c>
      <c r="U956" s="6">
        <v>0</v>
      </c>
      <c r="V956" s="9">
        <v>0</v>
      </c>
      <c r="W956" s="6">
        <v>0</v>
      </c>
      <c r="X956" s="25">
        <v>3.9</v>
      </c>
      <c r="Y956" s="6">
        <v>0</v>
      </c>
      <c r="Z956" s="29">
        <v>3.5445027582428734E-2</v>
      </c>
      <c r="AA956" s="6">
        <v>0</v>
      </c>
      <c r="AB956" s="52">
        <v>0.12520520428139964</v>
      </c>
      <c r="AC956" s="6">
        <v>0</v>
      </c>
      <c r="AD956" s="33">
        <v>0.50631391418181815</v>
      </c>
      <c r="AE956" s="6">
        <v>0</v>
      </c>
      <c r="AF956" s="35">
        <v>5.446197638304862</v>
      </c>
      <c r="AG956" s="6">
        <v>0</v>
      </c>
      <c r="AH956" s="9">
        <v>201.47307565488188</v>
      </c>
      <c r="AI956" s="6">
        <v>0</v>
      </c>
    </row>
    <row r="957" spans="1:35">
      <c r="A957" s="1" t="s">
        <v>85</v>
      </c>
      <c r="B957" s="1" t="s">
        <v>104</v>
      </c>
      <c r="C957" s="1" t="s">
        <v>103</v>
      </c>
      <c r="D957" s="10">
        <v>0.90416666666666667</v>
      </c>
      <c r="E957" s="3">
        <f t="shared" si="126"/>
        <v>-159.99766666666667</v>
      </c>
      <c r="F957" s="3">
        <f t="shared" si="127"/>
        <v>30.004000000000001</v>
      </c>
      <c r="G957" s="1">
        <v>5744</v>
      </c>
      <c r="H957" s="11">
        <v>49.53949046402267</v>
      </c>
      <c r="I957" s="1">
        <v>0</v>
      </c>
      <c r="J957" s="14">
        <v>17.329699999999999</v>
      </c>
      <c r="K957" s="6">
        <v>0</v>
      </c>
      <c r="L957" s="20">
        <v>34.493400000000001</v>
      </c>
      <c r="M957" s="6">
        <v>0</v>
      </c>
      <c r="N957" s="7">
        <v>25.047813079482694</v>
      </c>
      <c r="O957" s="6">
        <v>0</v>
      </c>
      <c r="P957" s="29">
        <v>6.1783310187011757</v>
      </c>
      <c r="Q957" s="6">
        <v>0</v>
      </c>
      <c r="R957" s="48">
        <v>-32.536241590982229</v>
      </c>
      <c r="S957" s="6">
        <v>0</v>
      </c>
      <c r="T957" s="5">
        <v>0</v>
      </c>
      <c r="U957" s="6">
        <v>0</v>
      </c>
      <c r="V957" s="9">
        <v>0</v>
      </c>
      <c r="W957" s="6">
        <v>0</v>
      </c>
      <c r="X957" s="25">
        <v>4.4000000000000004</v>
      </c>
      <c r="Y957" s="6">
        <v>0</v>
      </c>
      <c r="Z957" s="29">
        <v>7.4710730570190426E-2</v>
      </c>
      <c r="AA957" s="6">
        <v>0</v>
      </c>
      <c r="AB957" s="52">
        <v>0.1585295036582938</v>
      </c>
      <c r="AC957" s="6">
        <v>0</v>
      </c>
      <c r="AD957" s="33">
        <v>0.44630684218181815</v>
      </c>
      <c r="AE957" s="6">
        <v>0</v>
      </c>
      <c r="AF957" s="35">
        <v>4.7050790964233142</v>
      </c>
      <c r="AG957" s="6">
        <v>0</v>
      </c>
      <c r="AH957" s="9">
        <v>211.29435339805823</v>
      </c>
      <c r="AI957" s="6">
        <v>0</v>
      </c>
    </row>
    <row r="958" spans="1:35">
      <c r="A958" s="1" t="s">
        <v>85</v>
      </c>
      <c r="B958" s="1" t="s">
        <v>104</v>
      </c>
      <c r="C958" s="1" t="s">
        <v>103</v>
      </c>
      <c r="D958" s="10">
        <v>0.90416666666666667</v>
      </c>
      <c r="E958" s="3">
        <f t="shared" si="126"/>
        <v>-159.99766666666667</v>
      </c>
      <c r="F958" s="3">
        <f t="shared" si="127"/>
        <v>30.004000000000001</v>
      </c>
      <c r="G958" s="1">
        <v>5744</v>
      </c>
      <c r="H958" s="11">
        <v>74.15730828861993</v>
      </c>
      <c r="I958" s="1">
        <v>0</v>
      </c>
      <c r="J958" s="14">
        <v>15.1747</v>
      </c>
      <c r="K958" s="6">
        <v>0</v>
      </c>
      <c r="L958" s="20">
        <v>34.514299999999999</v>
      </c>
      <c r="M958" s="6">
        <v>0</v>
      </c>
      <c r="N958" s="7">
        <v>25.559879126056785</v>
      </c>
      <c r="O958" s="6">
        <v>0</v>
      </c>
      <c r="P958" s="29">
        <v>6.0215645762644989</v>
      </c>
      <c r="Q958" s="6">
        <v>0</v>
      </c>
      <c r="R958" s="48">
        <v>-15.018911208454512</v>
      </c>
      <c r="S958" s="6">
        <v>0</v>
      </c>
      <c r="T958" s="5">
        <v>0.63</v>
      </c>
      <c r="U958" s="6">
        <v>0</v>
      </c>
      <c r="V958" s="9">
        <v>0.08</v>
      </c>
      <c r="W958" s="6">
        <v>0</v>
      </c>
      <c r="X958" s="25">
        <v>5.0999999999999996</v>
      </c>
      <c r="Y958" s="6">
        <v>0</v>
      </c>
      <c r="Z958" s="29">
        <v>0.16733091944245282</v>
      </c>
      <c r="AA958" s="6">
        <v>0</v>
      </c>
      <c r="AB958" s="52">
        <v>0.36656729314583691</v>
      </c>
      <c r="AC958" s="6">
        <v>0</v>
      </c>
      <c r="AD958" s="33">
        <v>0.45395542370909098</v>
      </c>
      <c r="AE958" s="6">
        <v>0</v>
      </c>
      <c r="AF958" s="35">
        <v>5.5989829129174975</v>
      </c>
      <c r="AG958" s="6">
        <v>0</v>
      </c>
      <c r="AH958" s="9">
        <v>200.5452623817132</v>
      </c>
      <c r="AI958" s="6">
        <v>0</v>
      </c>
    </row>
    <row r="959" spans="1:35">
      <c r="A959" s="1" t="s">
        <v>85</v>
      </c>
      <c r="B959" s="1" t="s">
        <v>104</v>
      </c>
      <c r="C959" s="1" t="s">
        <v>103</v>
      </c>
      <c r="D959" s="10">
        <v>0.90416666666666667</v>
      </c>
      <c r="E959" s="3">
        <f t="shared" si="126"/>
        <v>-159.99766666666667</v>
      </c>
      <c r="F959" s="3">
        <f t="shared" si="127"/>
        <v>30.004000000000001</v>
      </c>
      <c r="G959" s="1">
        <v>5744</v>
      </c>
      <c r="H959" s="11">
        <v>99.165285082807159</v>
      </c>
      <c r="I959" s="1">
        <v>0</v>
      </c>
      <c r="J959" s="14">
        <v>14.035600000000001</v>
      </c>
      <c r="K959" s="6">
        <v>0</v>
      </c>
      <c r="L959" s="20">
        <v>34.481299999999997</v>
      </c>
      <c r="M959" s="6">
        <v>0</v>
      </c>
      <c r="N959" s="7">
        <v>25.779460422650118</v>
      </c>
      <c r="O959" s="6">
        <v>0</v>
      </c>
      <c r="P959" s="29">
        <v>5.293281651937189</v>
      </c>
      <c r="Q959" s="6">
        <v>0</v>
      </c>
      <c r="R959" s="48">
        <v>23.473854345050484</v>
      </c>
      <c r="S959" s="6">
        <v>0</v>
      </c>
      <c r="T959" s="5">
        <v>6.45</v>
      </c>
      <c r="U959" s="6">
        <v>0</v>
      </c>
      <c r="V959" s="9">
        <v>0.03</v>
      </c>
      <c r="W959" s="6">
        <v>0</v>
      </c>
      <c r="X959" s="25">
        <v>7.3</v>
      </c>
      <c r="Y959" s="6">
        <v>0</v>
      </c>
      <c r="Z959" s="29">
        <v>0.45097490888739888</v>
      </c>
      <c r="AA959" s="6">
        <v>0</v>
      </c>
      <c r="AB959" s="52">
        <v>0.1454351873468431</v>
      </c>
      <c r="AC959" s="6">
        <v>0</v>
      </c>
      <c r="AD959" s="33">
        <v>9.6792244654545445E-2</v>
      </c>
      <c r="AE959" s="6">
        <v>0</v>
      </c>
      <c r="AF959" s="35">
        <v>2.7923496432990618</v>
      </c>
      <c r="AG959" s="6">
        <v>0</v>
      </c>
      <c r="AH959" s="9">
        <v>67.352850241545895</v>
      </c>
      <c r="AI959" s="6">
        <v>0</v>
      </c>
    </row>
    <row r="960" spans="1:35">
      <c r="A960" s="1" t="s">
        <v>85</v>
      </c>
      <c r="B960" s="1" t="s">
        <v>104</v>
      </c>
      <c r="C960" s="1" t="s">
        <v>103</v>
      </c>
      <c r="D960" s="10">
        <v>0.90416666666666667</v>
      </c>
      <c r="E960" s="3">
        <f t="shared" si="126"/>
        <v>-159.99766666666667</v>
      </c>
      <c r="F960" s="3">
        <f t="shared" si="127"/>
        <v>30.004000000000001</v>
      </c>
      <c r="G960" s="1">
        <v>5744</v>
      </c>
      <c r="H960" s="11">
        <v>148.88129996226527</v>
      </c>
      <c r="I960" s="1">
        <v>0</v>
      </c>
      <c r="J960" s="14">
        <v>13.248200000000001</v>
      </c>
      <c r="K960" s="6">
        <v>0</v>
      </c>
      <c r="L960" s="20">
        <v>34.398800000000001</v>
      </c>
      <c r="M960" s="6">
        <v>0</v>
      </c>
      <c r="N960" s="7">
        <v>25.87784113713883</v>
      </c>
      <c r="O960" s="6">
        <v>0</v>
      </c>
      <c r="P960" s="29">
        <v>5.1635673577684829</v>
      </c>
      <c r="Q960" s="6">
        <v>0</v>
      </c>
      <c r="R960" s="48">
        <v>33.650373898643153</v>
      </c>
      <c r="S960" s="6">
        <v>0</v>
      </c>
      <c r="T960" s="5">
        <v>8.34</v>
      </c>
      <c r="U960" s="6">
        <v>0</v>
      </c>
      <c r="V960" s="9">
        <v>0</v>
      </c>
      <c r="W960" s="6">
        <v>0</v>
      </c>
      <c r="X960" s="25">
        <v>9.1999999999999993</v>
      </c>
      <c r="Y960" s="6">
        <v>0</v>
      </c>
      <c r="Z960" s="29">
        <v>0.57961612039718113</v>
      </c>
      <c r="AA960" s="6">
        <v>0</v>
      </c>
      <c r="AB960" s="52">
        <v>9.2690104227123159E-3</v>
      </c>
      <c r="AC960" s="6">
        <v>0</v>
      </c>
      <c r="AD960" s="33">
        <v>2.7801088581818179E-2</v>
      </c>
      <c r="AE960" s="6">
        <v>0</v>
      </c>
      <c r="AF960" s="35">
        <v>1.6303316160342978</v>
      </c>
      <c r="AG960" s="6">
        <v>0</v>
      </c>
      <c r="AI960" s="6"/>
    </row>
    <row r="961" spans="1:35">
      <c r="A961" s="1" t="s">
        <v>85</v>
      </c>
      <c r="B961" s="1" t="s">
        <v>104</v>
      </c>
      <c r="C961" s="1" t="s">
        <v>103</v>
      </c>
      <c r="D961" s="10">
        <v>0.90416666666666667</v>
      </c>
      <c r="E961" s="3">
        <f t="shared" si="126"/>
        <v>-159.99766666666667</v>
      </c>
      <c r="F961" s="3">
        <f t="shared" si="127"/>
        <v>30.004000000000001</v>
      </c>
      <c r="G961" s="1">
        <v>5744</v>
      </c>
      <c r="H961" s="11">
        <v>198.88989376788967</v>
      </c>
      <c r="I961" s="1">
        <v>0</v>
      </c>
      <c r="J961" s="14">
        <v>12.812799999999999</v>
      </c>
      <c r="K961" s="6">
        <v>0</v>
      </c>
      <c r="L961" s="20">
        <v>34.396700000000003</v>
      </c>
      <c r="M961" s="6">
        <v>0</v>
      </c>
      <c r="N961" s="7">
        <v>25.963327307323198</v>
      </c>
      <c r="O961" s="6">
        <v>0</v>
      </c>
      <c r="P961" s="29">
        <v>5.2280796476761617</v>
      </c>
      <c r="Q961" s="6">
        <v>0</v>
      </c>
      <c r="R961" s="48">
        <v>33.181555505428349</v>
      </c>
      <c r="S961" s="6">
        <v>0</v>
      </c>
      <c r="T961" s="5">
        <v>9.09</v>
      </c>
      <c r="U961" s="6">
        <v>0</v>
      </c>
      <c r="V961" s="9">
        <v>0</v>
      </c>
      <c r="W961" s="6">
        <v>0</v>
      </c>
      <c r="X961" s="25">
        <v>10.1</v>
      </c>
      <c r="Y961" s="6">
        <v>0</v>
      </c>
      <c r="Z961" s="29">
        <v>0.62088286821789751</v>
      </c>
      <c r="AA961" s="6">
        <v>0</v>
      </c>
      <c r="AB961" s="52"/>
      <c r="AC961" s="6"/>
      <c r="AD961" s="33">
        <v>8.8687328698181835E-3</v>
      </c>
      <c r="AE961" s="6">
        <v>0</v>
      </c>
      <c r="AF961" s="35">
        <v>1.6436837010696981</v>
      </c>
      <c r="AG961" s="6">
        <v>0</v>
      </c>
      <c r="AH961" s="9">
        <v>33.303404257981363</v>
      </c>
      <c r="AI961" s="6">
        <v>0</v>
      </c>
    </row>
    <row r="962" spans="1:35">
      <c r="A962" s="1" t="s">
        <v>85</v>
      </c>
      <c r="B962" s="1" t="s">
        <v>104</v>
      </c>
      <c r="C962" s="1" t="s">
        <v>103</v>
      </c>
      <c r="D962" s="10">
        <v>0.90416666666666667</v>
      </c>
      <c r="E962" s="3">
        <f t="shared" si="126"/>
        <v>-159.99766666666667</v>
      </c>
      <c r="F962" s="3">
        <f t="shared" si="127"/>
        <v>30.004000000000001</v>
      </c>
      <c r="G962" s="1">
        <v>5744</v>
      </c>
      <c r="H962" s="11">
        <v>247.12453921332627</v>
      </c>
      <c r="I962" s="1">
        <v>0</v>
      </c>
      <c r="J962" s="14">
        <v>12.0336</v>
      </c>
      <c r="K962" s="6">
        <v>0</v>
      </c>
      <c r="L962" s="20">
        <v>34.325600000000001</v>
      </c>
      <c r="M962" s="6">
        <v>0</v>
      </c>
      <c r="N962" s="7">
        <v>26.059431951350007</v>
      </c>
      <c r="O962" s="6">
        <v>0</v>
      </c>
      <c r="P962" s="29">
        <v>5.167190957153001</v>
      </c>
      <c r="Q962" s="6">
        <v>0</v>
      </c>
      <c r="R962" s="48">
        <v>40.431909097786331</v>
      </c>
      <c r="S962" s="6">
        <v>0</v>
      </c>
      <c r="T962" s="5">
        <v>11.1</v>
      </c>
      <c r="U962" s="6">
        <v>0</v>
      </c>
      <c r="V962" s="9">
        <v>0</v>
      </c>
      <c r="W962" s="6">
        <v>0</v>
      </c>
      <c r="X962" s="25">
        <v>12.6</v>
      </c>
      <c r="Y962" s="6">
        <v>0</v>
      </c>
      <c r="Z962" s="29">
        <v>0.74296584119901854</v>
      </c>
      <c r="AA962" s="6">
        <v>0</v>
      </c>
      <c r="AB962" s="52"/>
      <c r="AC962" s="6"/>
      <c r="AD962" s="33">
        <v>6.7465514181818198E-3</v>
      </c>
      <c r="AE962" s="6">
        <v>0</v>
      </c>
      <c r="AF962" s="35">
        <v>1.4424467250843875</v>
      </c>
      <c r="AG962" s="6">
        <v>0</v>
      </c>
      <c r="AH962" s="9">
        <v>23.132951183431953</v>
      </c>
      <c r="AI962" s="6">
        <v>0</v>
      </c>
    </row>
    <row r="963" spans="1:35">
      <c r="A963" s="1" t="s">
        <v>85</v>
      </c>
      <c r="B963" s="1" t="s">
        <v>104</v>
      </c>
      <c r="C963" s="1" t="s">
        <v>103</v>
      </c>
      <c r="D963" s="10">
        <v>0.90416666666666667</v>
      </c>
      <c r="E963" s="3">
        <f t="shared" si="126"/>
        <v>-159.99766666666667</v>
      </c>
      <c r="F963" s="3">
        <f t="shared" si="127"/>
        <v>30.004000000000001</v>
      </c>
      <c r="G963" s="1">
        <v>5744</v>
      </c>
      <c r="H963" s="11">
        <v>298.00678485851751</v>
      </c>
      <c r="I963" s="1">
        <v>0</v>
      </c>
      <c r="J963" s="14">
        <v>10.998100000000001</v>
      </c>
      <c r="K963" s="6">
        <v>0</v>
      </c>
      <c r="L963" s="20">
        <v>34.228700000000003</v>
      </c>
      <c r="M963" s="6">
        <v>0</v>
      </c>
      <c r="N963" s="7">
        <v>26.175680912481766</v>
      </c>
      <c r="O963" s="6">
        <v>0</v>
      </c>
      <c r="P963" s="29">
        <v>4.9721716345774478</v>
      </c>
      <c r="Q963" s="6">
        <v>0</v>
      </c>
      <c r="R963" s="48">
        <v>55.385628986247553</v>
      </c>
      <c r="S963" s="6">
        <v>0</v>
      </c>
      <c r="T963" s="5">
        <v>14.2</v>
      </c>
      <c r="U963" s="6">
        <v>0</v>
      </c>
      <c r="V963" s="9">
        <v>0</v>
      </c>
      <c r="W963" s="6">
        <v>0</v>
      </c>
      <c r="X963" s="25">
        <v>16.7</v>
      </c>
      <c r="Y963" s="6">
        <v>0</v>
      </c>
      <c r="Z963" s="29">
        <v>0.94656681185070757</v>
      </c>
      <c r="AA963" s="6">
        <v>0</v>
      </c>
      <c r="AB963" s="52"/>
      <c r="AC963" s="6"/>
      <c r="AD963" s="33">
        <v>3.4477695883636367E-3</v>
      </c>
      <c r="AE963" s="6">
        <v>0</v>
      </c>
      <c r="AF963" s="35">
        <v>1.1229200428069104</v>
      </c>
      <c r="AG963" s="6">
        <v>0</v>
      </c>
      <c r="AH963" s="9">
        <v>16.856091277143911</v>
      </c>
      <c r="AI963" s="6">
        <v>0</v>
      </c>
    </row>
    <row r="964" spans="1:35">
      <c r="A964" s="1" t="s">
        <v>85</v>
      </c>
      <c r="B964" s="1" t="s">
        <v>104</v>
      </c>
      <c r="C964" s="1" t="s">
        <v>103</v>
      </c>
      <c r="D964" s="10">
        <v>0.90416666666666667</v>
      </c>
      <c r="E964" s="3">
        <f t="shared" si="126"/>
        <v>-159.99766666666667</v>
      </c>
      <c r="F964" s="3">
        <f t="shared" si="127"/>
        <v>30.004000000000001</v>
      </c>
      <c r="G964" s="1">
        <v>5744</v>
      </c>
      <c r="H964" s="11">
        <v>397.5081839760457</v>
      </c>
      <c r="I964" s="1">
        <v>0</v>
      </c>
      <c r="J964" s="14">
        <v>9.42408</v>
      </c>
      <c r="K964" s="6">
        <v>0</v>
      </c>
      <c r="L964" s="20">
        <v>34.136800000000001</v>
      </c>
      <c r="M964" s="6">
        <v>0</v>
      </c>
      <c r="N964" s="7">
        <v>26.374151795514763</v>
      </c>
      <c r="O964" s="6">
        <v>0</v>
      </c>
      <c r="P964" s="29">
        <v>4.6558545727136433</v>
      </c>
      <c r="Q964" s="6">
        <v>0</v>
      </c>
      <c r="R964" s="48">
        <v>79.414601434969484</v>
      </c>
      <c r="S964" s="6">
        <v>0</v>
      </c>
      <c r="T964" s="5">
        <v>18.7</v>
      </c>
      <c r="U964" s="6">
        <v>0</v>
      </c>
      <c r="V964" s="9">
        <v>0</v>
      </c>
      <c r="W964" s="6">
        <v>0</v>
      </c>
      <c r="X964" s="25">
        <v>25.1</v>
      </c>
      <c r="Y964" s="6">
        <v>0</v>
      </c>
      <c r="Z964" s="29">
        <v>1.2485960757205556</v>
      </c>
      <c r="AA964" s="6">
        <v>0</v>
      </c>
      <c r="AB964" s="52"/>
      <c r="AC964" s="6"/>
      <c r="AD964" s="33">
        <v>3.7376868189090908E-3</v>
      </c>
      <c r="AE964" s="6">
        <v>0</v>
      </c>
      <c r="AF964" s="35">
        <v>1.0255540990218817</v>
      </c>
      <c r="AG964" s="6">
        <v>0</v>
      </c>
      <c r="AH964" s="9">
        <v>16.404308431952664</v>
      </c>
      <c r="AI964" s="6">
        <v>0</v>
      </c>
    </row>
    <row r="965" spans="1:35">
      <c r="A965" s="1" t="s">
        <v>85</v>
      </c>
      <c r="B965" s="1" t="s">
        <v>104</v>
      </c>
      <c r="C965" s="1" t="s">
        <v>103</v>
      </c>
      <c r="D965" s="10">
        <v>0.90416666666666667</v>
      </c>
      <c r="E965" s="3">
        <f t="shared" si="126"/>
        <v>-159.99766666666667</v>
      </c>
      <c r="F965" s="3">
        <f t="shared" si="127"/>
        <v>30.004000000000001</v>
      </c>
      <c r="G965" s="1">
        <v>5744</v>
      </c>
      <c r="H965" s="11">
        <v>496.90118027083327</v>
      </c>
      <c r="I965" s="1">
        <v>0</v>
      </c>
      <c r="J965" s="14">
        <v>7.3622500000000004</v>
      </c>
      <c r="K965" s="6">
        <v>0</v>
      </c>
      <c r="L965" s="20">
        <v>34.031999999999996</v>
      </c>
      <c r="M965" s="6">
        <v>0</v>
      </c>
      <c r="N965" s="7">
        <v>26.606075935105309</v>
      </c>
      <c r="O965" s="6">
        <v>0</v>
      </c>
      <c r="P965" s="29">
        <v>3.5147157342381439</v>
      </c>
      <c r="Q965" s="6">
        <v>0</v>
      </c>
      <c r="R965" s="48">
        <v>144.30966662161805</v>
      </c>
      <c r="S965" s="6">
        <v>0</v>
      </c>
      <c r="T965" s="5">
        <v>28.1</v>
      </c>
      <c r="U965" s="6">
        <v>0</v>
      </c>
      <c r="V965" s="9">
        <v>0</v>
      </c>
      <c r="W965" s="6">
        <v>0</v>
      </c>
      <c r="X965" s="25">
        <v>46.9</v>
      </c>
      <c r="Y965" s="6">
        <v>0</v>
      </c>
      <c r="Z965" s="29">
        <v>1.906254436440378</v>
      </c>
      <c r="AA965" s="6">
        <v>0</v>
      </c>
      <c r="AB965" s="52"/>
      <c r="AC965" s="6"/>
      <c r="AD965" s="33">
        <v>1.1223653934545454E-3</v>
      </c>
      <c r="AE965" s="6">
        <v>0</v>
      </c>
      <c r="AF965" s="35">
        <v>0.64892884697139064</v>
      </c>
      <c r="AG965" s="6">
        <v>0</v>
      </c>
      <c r="AH965" s="9">
        <v>16.534763313609471</v>
      </c>
      <c r="AI965" s="6">
        <v>0</v>
      </c>
    </row>
    <row r="966" spans="1:35">
      <c r="A966" s="1" t="s">
        <v>85</v>
      </c>
      <c r="B966" s="1" t="s">
        <v>104</v>
      </c>
      <c r="C966" s="1" t="s">
        <v>103</v>
      </c>
      <c r="D966" s="10">
        <v>0.90416666666666667</v>
      </c>
      <c r="E966" s="3">
        <f t="shared" si="126"/>
        <v>-159.99766666666667</v>
      </c>
      <c r="F966" s="3">
        <f t="shared" si="127"/>
        <v>30.004000000000001</v>
      </c>
      <c r="G966" s="1">
        <v>5744</v>
      </c>
      <c r="H966" s="11">
        <v>595.55417473454293</v>
      </c>
      <c r="I966" s="1">
        <v>0</v>
      </c>
      <c r="J966" s="14">
        <v>5.5255299999999998</v>
      </c>
      <c r="K966" s="6">
        <v>0</v>
      </c>
      <c r="L966" s="20">
        <v>34.009099999999997</v>
      </c>
      <c r="M966" s="6">
        <v>0</v>
      </c>
      <c r="N966" s="7">
        <v>26.828180990361716</v>
      </c>
      <c r="O966" s="6">
        <v>0</v>
      </c>
      <c r="P966" s="29">
        <v>2.3052879645703461</v>
      </c>
      <c r="Q966" s="6">
        <v>0</v>
      </c>
      <c r="R966" s="48">
        <v>211.64138504353159</v>
      </c>
      <c r="S966" s="6">
        <v>0</v>
      </c>
      <c r="T966" s="5">
        <v>36.5</v>
      </c>
      <c r="U966" s="6">
        <v>0</v>
      </c>
      <c r="V966" s="9">
        <v>0</v>
      </c>
      <c r="W966" s="6">
        <v>0</v>
      </c>
      <c r="X966" s="25">
        <v>74.8</v>
      </c>
      <c r="Y966" s="6">
        <v>0</v>
      </c>
      <c r="Z966" s="29">
        <v>2.5172570063938475</v>
      </c>
      <c r="AA966" s="6">
        <v>0</v>
      </c>
      <c r="AB966" s="52"/>
      <c r="AC966" s="6"/>
      <c r="AD966" s="33">
        <v>8.5662302254545448E-4</v>
      </c>
      <c r="AE966" s="6">
        <v>0</v>
      </c>
      <c r="AF966" s="35">
        <v>0.64886098992498675</v>
      </c>
      <c r="AG966" s="6">
        <v>0</v>
      </c>
      <c r="AH966" s="9">
        <v>11.637204142011834</v>
      </c>
      <c r="AI966" s="6">
        <v>0</v>
      </c>
    </row>
    <row r="967" spans="1:35">
      <c r="A967" s="1" t="s">
        <v>85</v>
      </c>
      <c r="B967" s="1" t="s">
        <v>104</v>
      </c>
      <c r="C967" s="1" t="s">
        <v>103</v>
      </c>
      <c r="D967" s="10">
        <v>0.90416666666666667</v>
      </c>
      <c r="E967" s="3">
        <f t="shared" si="126"/>
        <v>-159.99766666666667</v>
      </c>
      <c r="F967" s="3">
        <f t="shared" si="127"/>
        <v>30.004000000000001</v>
      </c>
      <c r="G967" s="1">
        <v>5744</v>
      </c>
      <c r="H967" s="11">
        <v>794.60615446892393</v>
      </c>
      <c r="I967" s="1">
        <v>0</v>
      </c>
      <c r="J967" s="14">
        <v>4.05626</v>
      </c>
      <c r="K967" s="6">
        <v>0</v>
      </c>
      <c r="L967" s="20">
        <v>34.174199999999999</v>
      </c>
      <c r="M967" s="6">
        <v>0</v>
      </c>
      <c r="N967" s="7">
        <v>27.12353644872087</v>
      </c>
      <c r="O967" s="6">
        <v>0</v>
      </c>
      <c r="P967" s="29">
        <v>0.60753008364238925</v>
      </c>
      <c r="Q967" s="6">
        <v>0</v>
      </c>
      <c r="R967" s="48">
        <v>298.48819111247008</v>
      </c>
      <c r="S967" s="6">
        <v>0</v>
      </c>
      <c r="T967" s="5">
        <v>44.8</v>
      </c>
      <c r="U967" s="6">
        <v>0</v>
      </c>
      <c r="V967" s="9">
        <v>0</v>
      </c>
      <c r="W967" s="6">
        <v>0</v>
      </c>
      <c r="X967" s="25">
        <v>121</v>
      </c>
      <c r="Y967" s="6">
        <v>0</v>
      </c>
      <c r="Z967" s="29">
        <v>3.1265859413030697</v>
      </c>
      <c r="AA967" s="6">
        <v>0</v>
      </c>
      <c r="AB967" s="52"/>
      <c r="AC967" s="6"/>
      <c r="AD967" s="33">
        <v>4.8662091054545457E-4</v>
      </c>
      <c r="AE967" s="6">
        <v>0</v>
      </c>
      <c r="AF967" s="35">
        <v>0.47439067829866871</v>
      </c>
      <c r="AG967" s="6">
        <v>0</v>
      </c>
      <c r="AH967" s="9">
        <v>11.549186390532544</v>
      </c>
      <c r="AI967" s="6">
        <v>0</v>
      </c>
    </row>
    <row r="968" spans="1:35">
      <c r="A968" s="1" t="s">
        <v>85</v>
      </c>
      <c r="B968" s="1" t="s">
        <v>104</v>
      </c>
      <c r="C968" s="1" t="s">
        <v>105</v>
      </c>
      <c r="D968" s="10">
        <v>0.12916666666666668</v>
      </c>
      <c r="E968" s="3">
        <f>-(159+57.97/60)</f>
        <v>-159.96616666666668</v>
      </c>
      <c r="F968" s="3">
        <f>30+0.39/60</f>
        <v>30.006499999999999</v>
      </c>
      <c r="G968" s="1">
        <v>5729</v>
      </c>
      <c r="H968" s="11">
        <v>990.98957014077939</v>
      </c>
      <c r="I968" s="1">
        <v>0</v>
      </c>
      <c r="J968" s="14">
        <v>3.4849999999999999</v>
      </c>
      <c r="K968" s="6">
        <v>0</v>
      </c>
      <c r="L968" s="20">
        <v>34.346899999999998</v>
      </c>
      <c r="M968" s="6">
        <v>0</v>
      </c>
      <c r="N968" s="7">
        <v>27.318235478018778</v>
      </c>
      <c r="O968" s="6">
        <v>0</v>
      </c>
      <c r="P968" s="29">
        <v>0.27377114732107632</v>
      </c>
      <c r="Q968" s="6">
        <v>0</v>
      </c>
      <c r="R968" s="48">
        <v>317.6387041840685</v>
      </c>
      <c r="S968" s="6">
        <v>0</v>
      </c>
      <c r="T968" s="5">
        <v>46.3</v>
      </c>
      <c r="U968" s="6">
        <v>0</v>
      </c>
      <c r="V968" s="9">
        <v>0</v>
      </c>
      <c r="W968" s="6">
        <v>0</v>
      </c>
      <c r="X968" s="25">
        <v>147</v>
      </c>
      <c r="Y968" s="6">
        <v>0</v>
      </c>
      <c r="Z968" s="29">
        <v>3.2886125832128403</v>
      </c>
      <c r="AA968" s="6">
        <v>0</v>
      </c>
      <c r="AB968" s="30"/>
      <c r="AC968" s="6"/>
      <c r="AD968" s="33">
        <v>4.2203913024118738E-4</v>
      </c>
      <c r="AE968" s="6">
        <v>0</v>
      </c>
      <c r="AF968" s="35">
        <v>0.29606002015458277</v>
      </c>
      <c r="AG968" s="6">
        <v>0</v>
      </c>
      <c r="AH968" s="9">
        <v>2.9231478565263713</v>
      </c>
      <c r="AI968" s="6">
        <v>0</v>
      </c>
    </row>
    <row r="969" spans="1:35">
      <c r="A969" s="1" t="s">
        <v>85</v>
      </c>
      <c r="B969" s="1" t="s">
        <v>104</v>
      </c>
      <c r="C969" s="1" t="s">
        <v>105</v>
      </c>
      <c r="D969" s="10">
        <v>0.12916666666666668</v>
      </c>
      <c r="E969" s="3">
        <f t="shared" ref="E969:E977" si="128">-(159+57.97/60)</f>
        <v>-159.96616666666668</v>
      </c>
      <c r="F969" s="3">
        <f t="shared" ref="F969:F977" si="129">30+0.39/60</f>
        <v>30.006499999999999</v>
      </c>
      <c r="G969" s="1">
        <v>5729</v>
      </c>
      <c r="H969" s="11">
        <v>1484.2635001424258</v>
      </c>
      <c r="I969" s="1">
        <v>0</v>
      </c>
      <c r="J969" s="14">
        <v>2.5027599999999999</v>
      </c>
      <c r="K969" s="6">
        <v>0</v>
      </c>
      <c r="L969" s="20">
        <v>34.550699999999999</v>
      </c>
      <c r="M969" s="6">
        <v>0</v>
      </c>
      <c r="N969" s="7">
        <v>27.570450927196134</v>
      </c>
      <c r="O969" s="6">
        <v>0</v>
      </c>
      <c r="P969" s="29">
        <v>1.240640436360767</v>
      </c>
      <c r="Q969" s="6">
        <v>0</v>
      </c>
      <c r="R969" s="48">
        <v>282.2391882675297</v>
      </c>
      <c r="S969" s="6">
        <v>0</v>
      </c>
      <c r="T969" s="5">
        <v>44.4</v>
      </c>
      <c r="U969" s="6">
        <v>0</v>
      </c>
      <c r="V969" s="9">
        <v>0</v>
      </c>
      <c r="W969" s="6">
        <v>0</v>
      </c>
      <c r="X969" s="25">
        <v>173</v>
      </c>
      <c r="Y969" s="6">
        <v>0</v>
      </c>
      <c r="Z969" s="29">
        <v>3.0736479763792426</v>
      </c>
      <c r="AA969" s="6">
        <v>0</v>
      </c>
      <c r="AB969" s="30"/>
      <c r="AC969" s="6"/>
      <c r="AD969" s="33">
        <v>4.0041978775510204E-4</v>
      </c>
      <c r="AE969" s="6">
        <v>0</v>
      </c>
      <c r="AF969" s="35">
        <v>0.22231796988384597</v>
      </c>
      <c r="AG969" s="6">
        <v>0</v>
      </c>
      <c r="AH969" s="9">
        <v>4.4282352010877677</v>
      </c>
      <c r="AI969" s="6">
        <v>0</v>
      </c>
    </row>
    <row r="970" spans="1:35">
      <c r="A970" s="1" t="s">
        <v>85</v>
      </c>
      <c r="B970" s="1" t="s">
        <v>104</v>
      </c>
      <c r="C970" s="1" t="s">
        <v>105</v>
      </c>
      <c r="D970" s="10">
        <v>0.12916666666666668</v>
      </c>
      <c r="E970" s="3">
        <f t="shared" si="128"/>
        <v>-159.96616666666668</v>
      </c>
      <c r="F970" s="3">
        <f t="shared" si="129"/>
        <v>30.006499999999999</v>
      </c>
      <c r="G970" s="1">
        <v>5729</v>
      </c>
      <c r="H970" s="11">
        <v>1976.7953416192593</v>
      </c>
      <c r="I970" s="1">
        <v>0</v>
      </c>
      <c r="J970" s="14">
        <v>1.8912100000000001</v>
      </c>
      <c r="K970" s="6">
        <v>0</v>
      </c>
      <c r="L970" s="20">
        <v>34.604900000000001</v>
      </c>
      <c r="M970" s="6">
        <v>0</v>
      </c>
      <c r="N970" s="7">
        <v>27.663696688321807</v>
      </c>
      <c r="O970" s="6">
        <v>0</v>
      </c>
      <c r="P970" s="29">
        <v>1.9076934526157974</v>
      </c>
      <c r="Q970" s="6">
        <v>0</v>
      </c>
      <c r="R970" s="48">
        <v>257.63144032059455</v>
      </c>
      <c r="S970" s="6">
        <v>0</v>
      </c>
      <c r="T970" s="5">
        <v>42.6</v>
      </c>
      <c r="U970" s="6">
        <v>0</v>
      </c>
      <c r="V970" s="9">
        <v>0</v>
      </c>
      <c r="W970" s="6">
        <v>0</v>
      </c>
      <c r="X970" s="25">
        <v>188</v>
      </c>
      <c r="Y970" s="6">
        <v>0</v>
      </c>
      <c r="Z970" s="29">
        <v>2.9288616259318316</v>
      </c>
      <c r="AA970" s="6">
        <v>0</v>
      </c>
      <c r="AB970" s="30"/>
      <c r="AC970" s="6"/>
      <c r="AD970" s="33">
        <v>3.8499059888682748E-4</v>
      </c>
      <c r="AE970" s="6">
        <v>0</v>
      </c>
      <c r="AF970" s="35">
        <v>0.1668712662188942</v>
      </c>
      <c r="AG970" s="6">
        <v>0</v>
      </c>
      <c r="AH970" s="9">
        <v>1.4436917023872087</v>
      </c>
      <c r="AI970" s="6">
        <v>0</v>
      </c>
    </row>
    <row r="971" spans="1:35">
      <c r="A971" s="1" t="s">
        <v>85</v>
      </c>
      <c r="B971" s="1" t="s">
        <v>104</v>
      </c>
      <c r="C971" s="1" t="s">
        <v>105</v>
      </c>
      <c r="D971" s="10">
        <v>0.12916666666666668</v>
      </c>
      <c r="E971" s="3">
        <f t="shared" si="128"/>
        <v>-159.96616666666668</v>
      </c>
      <c r="F971" s="3">
        <f t="shared" si="129"/>
        <v>30.006499999999999</v>
      </c>
      <c r="G971" s="1">
        <v>5729</v>
      </c>
      <c r="H971" s="11">
        <v>2468.4516711916253</v>
      </c>
      <c r="I971" s="1">
        <v>0</v>
      </c>
      <c r="J971" s="14">
        <v>1.54789</v>
      </c>
      <c r="K971" s="6">
        <v>0</v>
      </c>
      <c r="L971" s="20">
        <v>34.639899999999997</v>
      </c>
      <c r="M971" s="6">
        <v>0</v>
      </c>
      <c r="N971" s="7">
        <v>27.717707714519065</v>
      </c>
      <c r="O971" s="6">
        <v>0</v>
      </c>
      <c r="P971" s="29">
        <v>2.3821956127199555</v>
      </c>
      <c r="Q971" s="6">
        <v>0</v>
      </c>
      <c r="R971" s="48">
        <v>239.4028377199362</v>
      </c>
      <c r="S971" s="6">
        <v>0</v>
      </c>
      <c r="T971" s="5">
        <v>41.5</v>
      </c>
      <c r="U971" s="6">
        <v>0</v>
      </c>
      <c r="V971" s="9">
        <v>0</v>
      </c>
      <c r="W971" s="6">
        <v>0</v>
      </c>
      <c r="X971" s="25">
        <v>195</v>
      </c>
      <c r="Y971" s="6">
        <v>0</v>
      </c>
      <c r="Z971" s="29">
        <v>2.7887136287064256</v>
      </c>
      <c r="AA971" s="6">
        <v>0</v>
      </c>
      <c r="AB971" s="30"/>
      <c r="AC971" s="6"/>
      <c r="AD971" s="33">
        <v>3.5237680445269023E-4</v>
      </c>
      <c r="AE971" s="6">
        <v>0</v>
      </c>
      <c r="AF971" s="35">
        <v>0.13270028013905696</v>
      </c>
      <c r="AG971" s="6">
        <v>0</v>
      </c>
      <c r="AH971" s="9">
        <v>3.4361996156757693</v>
      </c>
      <c r="AI971" s="6">
        <v>0</v>
      </c>
    </row>
    <row r="972" spans="1:35">
      <c r="A972" s="1" t="s">
        <v>85</v>
      </c>
      <c r="B972" s="1" t="s">
        <v>104</v>
      </c>
      <c r="C972" s="1" t="s">
        <v>105</v>
      </c>
      <c r="D972" s="10">
        <v>0.12916666666666668</v>
      </c>
      <c r="E972" s="3">
        <f t="shared" si="128"/>
        <v>-159.96616666666668</v>
      </c>
      <c r="F972" s="3">
        <f t="shared" si="129"/>
        <v>30.006499999999999</v>
      </c>
      <c r="G972" s="1">
        <v>5729</v>
      </c>
      <c r="H972" s="11">
        <v>2959.1658151702022</v>
      </c>
      <c r="I972" s="1">
        <v>0</v>
      </c>
      <c r="J972" s="14">
        <v>1.35162</v>
      </c>
      <c r="K972" s="6">
        <v>0</v>
      </c>
      <c r="L972" s="20">
        <v>34.6633</v>
      </c>
      <c r="M972" s="6">
        <v>0</v>
      </c>
      <c r="N972" s="7">
        <v>27.750657472976627</v>
      </c>
      <c r="O972" s="6">
        <v>0</v>
      </c>
      <c r="P972" s="29">
        <v>2.80348887398406</v>
      </c>
      <c r="Q972" s="6">
        <v>0</v>
      </c>
      <c r="R972" s="48">
        <v>222.29656236131169</v>
      </c>
      <c r="S972" s="6">
        <v>0</v>
      </c>
      <c r="T972" s="5">
        <v>40.4</v>
      </c>
      <c r="U972" s="6">
        <v>0</v>
      </c>
      <c r="V972" s="9">
        <v>0</v>
      </c>
      <c r="W972" s="6">
        <v>0</v>
      </c>
      <c r="X972" s="25">
        <v>193</v>
      </c>
      <c r="Y972" s="6">
        <v>0</v>
      </c>
      <c r="Z972" s="29">
        <v>2.6996375257911884</v>
      </c>
      <c r="AA972" s="6">
        <v>0</v>
      </c>
      <c r="AB972" s="30"/>
      <c r="AC972" s="6"/>
      <c r="AD972" s="33">
        <v>3.1726847050092761E-4</v>
      </c>
      <c r="AE972" s="6">
        <v>0</v>
      </c>
      <c r="AF972" s="35">
        <v>0.10953601064624853</v>
      </c>
      <c r="AG972" s="6">
        <v>0</v>
      </c>
      <c r="AH972" s="9">
        <v>3.3636466872712716</v>
      </c>
      <c r="AI972" s="6">
        <v>0</v>
      </c>
    </row>
    <row r="973" spans="1:35">
      <c r="A973" s="1" t="s">
        <v>85</v>
      </c>
      <c r="B973" s="1" t="s">
        <v>104</v>
      </c>
      <c r="C973" s="1" t="s">
        <v>105</v>
      </c>
      <c r="D973" s="10">
        <v>0.12916666666666668</v>
      </c>
      <c r="E973" s="3">
        <f t="shared" si="128"/>
        <v>-159.96616666666668</v>
      </c>
      <c r="F973" s="3">
        <f t="shared" si="129"/>
        <v>30.006499999999999</v>
      </c>
      <c r="G973" s="1">
        <v>5729</v>
      </c>
      <c r="H973" s="11">
        <v>3447.0579894536909</v>
      </c>
      <c r="I973" s="1">
        <v>0</v>
      </c>
      <c r="J973" s="14">
        <v>1.2387999999999999</v>
      </c>
      <c r="K973" s="6">
        <v>0</v>
      </c>
      <c r="L973" s="20">
        <v>34.671500000000002</v>
      </c>
      <c r="M973" s="6">
        <v>0</v>
      </c>
      <c r="N973" s="7">
        <v>27.765164266266765</v>
      </c>
      <c r="O973" s="6">
        <v>0</v>
      </c>
      <c r="P973" s="29">
        <v>3.1179884202635524</v>
      </c>
      <c r="Q973" s="6">
        <v>0</v>
      </c>
      <c r="R973" s="48">
        <v>209.25357309386828</v>
      </c>
      <c r="S973" s="6">
        <v>0</v>
      </c>
      <c r="T973" s="5">
        <v>39.299999999999997</v>
      </c>
      <c r="U973" s="6">
        <v>0</v>
      </c>
      <c r="V973" s="9">
        <v>0</v>
      </c>
      <c r="W973" s="6">
        <v>0</v>
      </c>
      <c r="X973" s="25">
        <v>190</v>
      </c>
      <c r="Y973" s="6">
        <v>0</v>
      </c>
      <c r="Z973" s="29">
        <v>2.6092169286685509</v>
      </c>
      <c r="AA973" s="6">
        <v>0</v>
      </c>
      <c r="AB973" s="30"/>
      <c r="AC973" s="6"/>
      <c r="AD973" s="33">
        <v>4.5723985454545449E-4</v>
      </c>
      <c r="AE973" s="6">
        <v>0</v>
      </c>
      <c r="AF973" s="35">
        <v>9.6906319763545287E-2</v>
      </c>
      <c r="AG973" s="6">
        <v>0</v>
      </c>
      <c r="AH973" s="9">
        <v>2.5243742194920848</v>
      </c>
      <c r="AI973" s="6">
        <v>0</v>
      </c>
    </row>
    <row r="974" spans="1:35">
      <c r="A974" s="1" t="s">
        <v>85</v>
      </c>
      <c r="B974" s="1" t="s">
        <v>104</v>
      </c>
      <c r="C974" s="1" t="s">
        <v>105</v>
      </c>
      <c r="D974" s="10">
        <v>0.12916666666666668</v>
      </c>
      <c r="E974" s="3">
        <f t="shared" si="128"/>
        <v>-159.96616666666668</v>
      </c>
      <c r="F974" s="3">
        <f t="shared" si="129"/>
        <v>30.006499999999999</v>
      </c>
      <c r="G974" s="1">
        <v>5729</v>
      </c>
      <c r="H974" s="11">
        <v>3935.6118147355619</v>
      </c>
      <c r="I974" s="1">
        <v>0</v>
      </c>
      <c r="J974" s="14">
        <v>1.16357</v>
      </c>
      <c r="K974" s="6">
        <v>0</v>
      </c>
      <c r="L974" s="20">
        <v>34.681699999999999</v>
      </c>
      <c r="M974" s="6">
        <v>0</v>
      </c>
      <c r="N974" s="7">
        <v>27.778552181606528</v>
      </c>
      <c r="O974" s="6">
        <v>0</v>
      </c>
      <c r="P974" s="29">
        <v>3.2924932533733138</v>
      </c>
      <c r="Q974" s="6">
        <v>0</v>
      </c>
      <c r="R974" s="48">
        <v>202.11972392443153</v>
      </c>
      <c r="S974" s="6">
        <v>0</v>
      </c>
      <c r="T974" s="5">
        <v>38.700000000000003</v>
      </c>
      <c r="U974" s="6">
        <v>0</v>
      </c>
      <c r="V974" s="9">
        <v>0</v>
      </c>
      <c r="W974" s="6">
        <v>0</v>
      </c>
      <c r="X974" s="25">
        <v>186</v>
      </c>
      <c r="Y974" s="6">
        <v>0</v>
      </c>
      <c r="Z974" s="29">
        <v>2.5963994699058714</v>
      </c>
      <c r="AA974" s="6">
        <v>0</v>
      </c>
      <c r="AB974" s="30"/>
      <c r="AC974" s="6"/>
      <c r="AD974" s="33">
        <v>3.416595235621522E-4</v>
      </c>
      <c r="AE974" s="6">
        <v>0</v>
      </c>
      <c r="AF974" s="35">
        <v>9.646369041017952E-2</v>
      </c>
      <c r="AG974" s="6">
        <v>0</v>
      </c>
      <c r="AH974" s="9">
        <v>3.5031280491038914</v>
      </c>
      <c r="AI974" s="6">
        <v>0</v>
      </c>
    </row>
    <row r="975" spans="1:35">
      <c r="A975" s="1" t="s">
        <v>85</v>
      </c>
      <c r="B975" s="1" t="s">
        <v>104</v>
      </c>
      <c r="C975" s="1" t="s">
        <v>105</v>
      </c>
      <c r="D975" s="10">
        <v>0.12916666666666668</v>
      </c>
      <c r="E975" s="3">
        <f t="shared" si="128"/>
        <v>-159.96616666666668</v>
      </c>
      <c r="F975" s="3">
        <f t="shared" si="129"/>
        <v>30.006499999999999</v>
      </c>
      <c r="G975" s="1">
        <v>5729</v>
      </c>
      <c r="H975" s="11">
        <v>4422.7045853536156</v>
      </c>
      <c r="I975" s="1">
        <v>0</v>
      </c>
      <c r="J975" s="14">
        <v>1.1201000000000001</v>
      </c>
      <c r="K975" s="6">
        <v>0</v>
      </c>
      <c r="L975" s="20">
        <v>34.686799999999998</v>
      </c>
      <c r="M975" s="6">
        <v>0</v>
      </c>
      <c r="N975" s="7">
        <v>27.785618293964944</v>
      </c>
      <c r="O975" s="6">
        <v>0</v>
      </c>
      <c r="P975" s="29">
        <v>3.4673025526710326</v>
      </c>
      <c r="Q975" s="6">
        <v>0</v>
      </c>
      <c r="R975" s="48">
        <v>194.69799160697673</v>
      </c>
      <c r="S975" s="6">
        <v>0</v>
      </c>
      <c r="T975" s="5">
        <v>38.299999999999997</v>
      </c>
      <c r="U975" s="6">
        <v>0</v>
      </c>
      <c r="V975" s="9">
        <v>0</v>
      </c>
      <c r="W975" s="6">
        <v>0</v>
      </c>
      <c r="X975" s="25">
        <v>181</v>
      </c>
      <c r="Y975" s="6">
        <v>0</v>
      </c>
      <c r="Z975" s="29">
        <v>2.5111638945954917</v>
      </c>
      <c r="AA975" s="6">
        <v>0</v>
      </c>
      <c r="AB975" s="30"/>
      <c r="AC975" s="6"/>
      <c r="AD975" s="33">
        <v>2.6229621076066784E-4</v>
      </c>
      <c r="AE975" s="6">
        <v>0</v>
      </c>
      <c r="AF975" s="35">
        <v>8.9617689744788981E-2</v>
      </c>
      <c r="AG975" s="6">
        <v>0</v>
      </c>
      <c r="AH975" s="9">
        <v>3.9024977603340441</v>
      </c>
      <c r="AI975" s="6">
        <v>0</v>
      </c>
    </row>
    <row r="976" spans="1:35">
      <c r="A976" s="1" t="s">
        <v>85</v>
      </c>
      <c r="B976" s="1" t="s">
        <v>104</v>
      </c>
      <c r="C976" s="1" t="s">
        <v>105</v>
      </c>
      <c r="D976" s="10">
        <v>0.12916666666666668</v>
      </c>
      <c r="E976" s="3">
        <f t="shared" si="128"/>
        <v>-159.96616666666668</v>
      </c>
      <c r="F976" s="3">
        <f t="shared" si="129"/>
        <v>30.006499999999999</v>
      </c>
      <c r="G976" s="1">
        <v>5729</v>
      </c>
      <c r="H976" s="11">
        <v>4906.9911384587331</v>
      </c>
      <c r="I976" s="1">
        <v>0</v>
      </c>
      <c r="J976" s="14">
        <v>1.09487</v>
      </c>
      <c r="K976" s="6">
        <v>0</v>
      </c>
      <c r="L976" s="20">
        <v>34.686999999999998</v>
      </c>
      <c r="M976" s="6">
        <v>0</v>
      </c>
      <c r="N976" s="7">
        <v>27.78748961028532</v>
      </c>
      <c r="O976" s="6">
        <v>0</v>
      </c>
      <c r="P976" s="29">
        <v>3.606722263868066</v>
      </c>
      <c r="Q976" s="6">
        <v>0</v>
      </c>
      <c r="R976" s="48">
        <v>188.70264001439463</v>
      </c>
      <c r="S976" s="6">
        <v>0</v>
      </c>
      <c r="T976" s="5">
        <v>38</v>
      </c>
      <c r="U976" s="6">
        <v>0</v>
      </c>
      <c r="V976" s="9">
        <v>0</v>
      </c>
      <c r="W976" s="6">
        <v>0</v>
      </c>
      <c r="X976" s="25">
        <v>176</v>
      </c>
      <c r="Y976" s="6">
        <v>0</v>
      </c>
      <c r="Z976" s="29">
        <v>2.5133249783311635</v>
      </c>
      <c r="AA976" s="6">
        <v>0</v>
      </c>
      <c r="AB976" s="30"/>
      <c r="AC976" s="6"/>
      <c r="AD976" s="33">
        <v>2.6885592578849727E-4</v>
      </c>
      <c r="AE976" s="6">
        <v>0</v>
      </c>
      <c r="AF976" s="35">
        <v>8.3804490903918574E-2</v>
      </c>
      <c r="AG976" s="6">
        <v>0</v>
      </c>
      <c r="AH976" s="9">
        <v>3.6879110498223207</v>
      </c>
      <c r="AI976" s="6">
        <v>0</v>
      </c>
    </row>
    <row r="977" spans="1:35">
      <c r="A977" s="1" t="s">
        <v>85</v>
      </c>
      <c r="B977" s="1" t="s">
        <v>104</v>
      </c>
      <c r="C977" s="1" t="s">
        <v>105</v>
      </c>
      <c r="D977" s="10">
        <v>0.12916666666666668</v>
      </c>
      <c r="E977" s="3">
        <f t="shared" si="128"/>
        <v>-159.96616666666668</v>
      </c>
      <c r="F977" s="3">
        <f t="shared" si="129"/>
        <v>30.006499999999999</v>
      </c>
      <c r="G977" s="1">
        <v>5729</v>
      </c>
      <c r="H977" s="11">
        <v>5392.6669440241694</v>
      </c>
      <c r="I977" s="1">
        <v>0</v>
      </c>
      <c r="J977" s="14">
        <v>1.0814699999999999</v>
      </c>
      <c r="K977" s="6">
        <v>0</v>
      </c>
      <c r="L977" s="20">
        <v>34.690600000000003</v>
      </c>
      <c r="M977" s="6">
        <v>0</v>
      </c>
      <c r="N977" s="7">
        <v>27.79128932772619</v>
      </c>
      <c r="O977" s="6">
        <v>0</v>
      </c>
      <c r="P977" s="29">
        <v>3.6408803953286508</v>
      </c>
      <c r="Q977" s="6">
        <v>0</v>
      </c>
      <c r="R977" s="48">
        <v>187.29103396433183</v>
      </c>
      <c r="S977" s="6">
        <v>0</v>
      </c>
      <c r="T977" s="5">
        <v>37.799999999999997</v>
      </c>
      <c r="U977" s="6">
        <v>0</v>
      </c>
      <c r="V977" s="9">
        <v>0</v>
      </c>
      <c r="W977" s="6">
        <v>0</v>
      </c>
      <c r="X977" s="25">
        <v>172</v>
      </c>
      <c r="Y977" s="6">
        <v>0</v>
      </c>
      <c r="Z977" s="29">
        <v>2.5032360460470224</v>
      </c>
      <c r="AA977" s="6">
        <v>0</v>
      </c>
      <c r="AB977" s="30"/>
      <c r="AC977" s="6"/>
      <c r="AD977" s="33">
        <v>2.8677965417439697E-4</v>
      </c>
      <c r="AE977" s="6">
        <v>0</v>
      </c>
      <c r="AF977" s="35">
        <v>0.10062440633181771</v>
      </c>
      <c r="AG977" s="6">
        <v>0</v>
      </c>
      <c r="AH977" s="9">
        <v>3.7850711437484628</v>
      </c>
      <c r="AI977" s="6">
        <v>0</v>
      </c>
    </row>
    <row r="978" spans="1:35">
      <c r="A978" s="1" t="s">
        <v>85</v>
      </c>
      <c r="B978" s="1" t="s">
        <v>106</v>
      </c>
      <c r="C978" s="1" t="s">
        <v>107</v>
      </c>
      <c r="D978" s="10">
        <v>0.76666666666666661</v>
      </c>
      <c r="E978" s="3">
        <f>-(160+0.26/60)</f>
        <v>-160.00433333333334</v>
      </c>
      <c r="F978" s="3">
        <f>34+59.89/60</f>
        <v>34.99816666666667</v>
      </c>
      <c r="G978" s="1">
        <v>5731</v>
      </c>
      <c r="H978" s="11">
        <v>0</v>
      </c>
      <c r="I978" s="1">
        <v>0</v>
      </c>
      <c r="J978" s="19">
        <v>25.1</v>
      </c>
      <c r="K978" s="6">
        <v>0</v>
      </c>
      <c r="L978" s="20">
        <v>34.493499999999997</v>
      </c>
      <c r="M978" s="6">
        <v>0</v>
      </c>
      <c r="N978" s="7">
        <v>22.929952635377958</v>
      </c>
      <c r="O978" s="6">
        <v>0</v>
      </c>
      <c r="P978" s="29">
        <v>4.8414849285883381</v>
      </c>
      <c r="Q978" s="6">
        <v>0</v>
      </c>
      <c r="R978" s="48">
        <v>-4.8812971081527223</v>
      </c>
      <c r="S978" s="6">
        <v>0</v>
      </c>
      <c r="T978" s="5">
        <v>0</v>
      </c>
      <c r="U978" s="6">
        <v>0</v>
      </c>
      <c r="V978" s="9">
        <v>0</v>
      </c>
      <c r="W978" s="6">
        <v>0</v>
      </c>
      <c r="X978" s="25">
        <v>4.2</v>
      </c>
      <c r="Y978" s="6">
        <v>0</v>
      </c>
      <c r="Z978" s="29">
        <v>6.1868699617757615E-2</v>
      </c>
      <c r="AA978" s="6">
        <v>0</v>
      </c>
      <c r="AB978" s="52">
        <v>9.1880904904505373E-2</v>
      </c>
      <c r="AC978" s="6">
        <v>0</v>
      </c>
      <c r="AD978" s="33">
        <v>0.49028400324155846</v>
      </c>
      <c r="AE978" s="6">
        <v>0</v>
      </c>
      <c r="AF978" s="35">
        <v>6.1025298881484993</v>
      </c>
      <c r="AG978" s="6">
        <v>0</v>
      </c>
      <c r="AH978" s="9">
        <v>133.17970126960418</v>
      </c>
      <c r="AI978" s="6">
        <v>0</v>
      </c>
    </row>
    <row r="979" spans="1:35">
      <c r="A979" s="1" t="s">
        <v>85</v>
      </c>
      <c r="B979" s="1" t="s">
        <v>106</v>
      </c>
      <c r="C979" s="1" t="s">
        <v>107</v>
      </c>
      <c r="D979" s="10">
        <v>0.76666666666666661</v>
      </c>
      <c r="E979" s="3">
        <f t="shared" ref="E979:E994" si="130">-(160+0.26/60)</f>
        <v>-160.00433333333334</v>
      </c>
      <c r="F979" s="3">
        <f t="shared" ref="F979:F994" si="131">34+59.89/60</f>
        <v>34.99816666666667</v>
      </c>
      <c r="G979" s="1">
        <v>5731</v>
      </c>
      <c r="H979" s="11">
        <v>4.475403329416606</v>
      </c>
      <c r="I979" s="1">
        <v>0</v>
      </c>
      <c r="J979" s="14">
        <v>25.116</v>
      </c>
      <c r="K979" s="6">
        <v>0</v>
      </c>
      <c r="L979" s="20">
        <v>34.4846</v>
      </c>
      <c r="M979" s="6">
        <v>0</v>
      </c>
      <c r="N979" s="7">
        <v>22.918364066908225</v>
      </c>
      <c r="O979" s="6">
        <v>0</v>
      </c>
      <c r="P979" s="29">
        <v>4.8107581275151894</v>
      </c>
      <c r="Q979" s="6">
        <v>0</v>
      </c>
      <c r="R979" s="48">
        <v>-3.5565718291637438</v>
      </c>
      <c r="S979" s="6">
        <v>0</v>
      </c>
      <c r="T979" s="5">
        <v>0</v>
      </c>
      <c r="U979" s="6">
        <v>0</v>
      </c>
      <c r="V979" s="9">
        <v>0</v>
      </c>
      <c r="W979" s="6">
        <v>0</v>
      </c>
      <c r="X979" s="25">
        <v>4.9000000000000004</v>
      </c>
      <c r="Y979" s="6">
        <v>0</v>
      </c>
      <c r="Z979" s="29">
        <v>5.7034763438032474E-2</v>
      </c>
      <c r="AA979" s="6">
        <v>0</v>
      </c>
      <c r="AB979" s="52">
        <v>7.1209540390361231E-2</v>
      </c>
      <c r="AC979" s="6">
        <v>0</v>
      </c>
      <c r="AD979" s="33">
        <v>0.55281915245714286</v>
      </c>
      <c r="AE979" s="6">
        <v>0</v>
      </c>
      <c r="AF979" s="35"/>
      <c r="AG979" s="6"/>
      <c r="AH979" s="9">
        <v>118.33518060200669</v>
      </c>
      <c r="AI979" s="6">
        <v>0</v>
      </c>
    </row>
    <row r="980" spans="1:35">
      <c r="A980" s="1" t="s">
        <v>85</v>
      </c>
      <c r="B980" s="1" t="s">
        <v>106</v>
      </c>
      <c r="C980" s="1" t="s">
        <v>107</v>
      </c>
      <c r="D980" s="10">
        <v>0.76666666666666661</v>
      </c>
      <c r="E980" s="3">
        <f t="shared" si="130"/>
        <v>-160.00433333333334</v>
      </c>
      <c r="F980" s="3">
        <f t="shared" si="131"/>
        <v>34.99816666666667</v>
      </c>
      <c r="G980" s="1">
        <v>5731</v>
      </c>
      <c r="H980" s="11">
        <v>9.4341709288361173</v>
      </c>
      <c r="I980" s="1">
        <v>0</v>
      </c>
      <c r="J980" s="14">
        <v>25.097899999999999</v>
      </c>
      <c r="K980" s="6">
        <v>0</v>
      </c>
      <c r="L980" s="20">
        <v>34.479700000000001</v>
      </c>
      <c r="M980" s="6">
        <v>0</v>
      </c>
      <c r="N980" s="7">
        <v>22.920166299598236</v>
      </c>
      <c r="O980" s="6">
        <v>0</v>
      </c>
      <c r="P980" s="29">
        <v>4.8627239209342701</v>
      </c>
      <c r="Q980" s="6">
        <v>0</v>
      </c>
      <c r="R980" s="48">
        <v>-5.8052993861494429</v>
      </c>
      <c r="S980" s="6">
        <v>0</v>
      </c>
      <c r="T980" s="5">
        <v>0</v>
      </c>
      <c r="U980" s="6">
        <v>0</v>
      </c>
      <c r="V980" s="9">
        <v>0</v>
      </c>
      <c r="W980" s="6">
        <v>0</v>
      </c>
      <c r="X980" s="25">
        <v>4.7</v>
      </c>
      <c r="Y980" s="6">
        <v>0</v>
      </c>
      <c r="Z980" s="29">
        <v>5.6589867594271925E-2</v>
      </c>
      <c r="AA980" s="6">
        <v>0</v>
      </c>
      <c r="AB980" s="52"/>
      <c r="AC980" s="6"/>
      <c r="AD980" s="33">
        <v>0.54820665649870126</v>
      </c>
      <c r="AE980" s="6">
        <v>0</v>
      </c>
      <c r="AF980" s="35">
        <v>4.3557670661115147</v>
      </c>
      <c r="AG980" s="6">
        <v>0</v>
      </c>
      <c r="AH980" s="9">
        <v>123.53786287625417</v>
      </c>
      <c r="AI980" s="6">
        <v>0</v>
      </c>
    </row>
    <row r="981" spans="1:35">
      <c r="A981" s="1" t="s">
        <v>85</v>
      </c>
      <c r="B981" s="1" t="s">
        <v>106</v>
      </c>
      <c r="C981" s="1" t="s">
        <v>107</v>
      </c>
      <c r="D981" s="10">
        <v>0.76666666666666661</v>
      </c>
      <c r="E981" s="3">
        <f t="shared" si="130"/>
        <v>-160.00433333333334</v>
      </c>
      <c r="F981" s="3">
        <f t="shared" si="131"/>
        <v>34.99816666666667</v>
      </c>
      <c r="G981" s="1">
        <v>5731</v>
      </c>
      <c r="H981" s="11">
        <v>19.692829451212098</v>
      </c>
      <c r="I981" s="1">
        <v>0</v>
      </c>
      <c r="J981" s="14"/>
      <c r="K981" s="6"/>
      <c r="L981" s="17"/>
      <c r="M981" s="6"/>
      <c r="N981" s="7"/>
      <c r="O981" s="6"/>
      <c r="P981" s="29">
        <v>5.3548959993687362</v>
      </c>
      <c r="Q981" s="6">
        <v>0</v>
      </c>
      <c r="R981" s="48"/>
      <c r="S981" s="6">
        <v>0</v>
      </c>
      <c r="T981" s="5">
        <v>0</v>
      </c>
      <c r="U981" s="6">
        <v>0</v>
      </c>
      <c r="V981" s="9">
        <v>0</v>
      </c>
      <c r="W981" s="6">
        <v>0</v>
      </c>
      <c r="X981" s="25">
        <v>4.0999999999999996</v>
      </c>
      <c r="Y981" s="6">
        <v>0</v>
      </c>
      <c r="Z981" s="29">
        <v>5.4902557701271448E-2</v>
      </c>
      <c r="AA981" s="6">
        <v>0</v>
      </c>
      <c r="AB981" s="52">
        <v>0.11056605289949686</v>
      </c>
      <c r="AC981" s="6">
        <v>0</v>
      </c>
      <c r="AD981" s="33">
        <v>0.60087137479480512</v>
      </c>
      <c r="AE981" s="6">
        <v>0</v>
      </c>
      <c r="AF981" s="35">
        <v>6.4566989821717389</v>
      </c>
      <c r="AG981" s="6">
        <v>0</v>
      </c>
      <c r="AH981" s="9">
        <v>145.649262541806</v>
      </c>
      <c r="AI981" s="6">
        <v>0</v>
      </c>
    </row>
    <row r="982" spans="1:35">
      <c r="A982" s="1" t="s">
        <v>85</v>
      </c>
      <c r="B982" s="1" t="s">
        <v>106</v>
      </c>
      <c r="C982" s="1" t="s">
        <v>107</v>
      </c>
      <c r="D982" s="10">
        <v>0.76666666666666661</v>
      </c>
      <c r="E982" s="3">
        <f t="shared" si="130"/>
        <v>-160.00433333333334</v>
      </c>
      <c r="F982" s="3">
        <f t="shared" si="131"/>
        <v>34.99816666666667</v>
      </c>
      <c r="G982" s="1">
        <v>5731</v>
      </c>
      <c r="H982" s="11">
        <v>29.517192032069694</v>
      </c>
      <c r="I982" s="1">
        <v>0</v>
      </c>
      <c r="J982" s="14">
        <v>19.0107</v>
      </c>
      <c r="K982" s="6">
        <v>0</v>
      </c>
      <c r="L982" s="20">
        <v>34.313200000000002</v>
      </c>
      <c r="M982" s="6">
        <v>0</v>
      </c>
      <c r="N982" s="7">
        <v>24.494729499148661</v>
      </c>
      <c r="O982" s="6">
        <v>0</v>
      </c>
      <c r="P982" s="29">
        <v>6.5364181626292108</v>
      </c>
      <c r="Q982" s="6">
        <v>0</v>
      </c>
      <c r="R982" s="48">
        <v>-55.945714408817565</v>
      </c>
      <c r="S982" s="6">
        <v>0</v>
      </c>
      <c r="T982" s="5">
        <v>0</v>
      </c>
      <c r="U982" s="6">
        <v>0</v>
      </c>
      <c r="V982" s="9">
        <v>0</v>
      </c>
      <c r="W982" s="6">
        <v>0</v>
      </c>
      <c r="X982" s="25">
        <v>3.3</v>
      </c>
      <c r="Y982" s="6">
        <v>0</v>
      </c>
      <c r="Z982" s="29">
        <v>4.9648785497003523E-2</v>
      </c>
      <c r="AA982" s="6">
        <v>0</v>
      </c>
      <c r="AB982" s="52">
        <v>0.15257085410083596</v>
      </c>
      <c r="AC982" s="6">
        <v>0</v>
      </c>
      <c r="AD982" s="33">
        <v>0.63671587507532468</v>
      </c>
      <c r="AE982" s="6">
        <v>0</v>
      </c>
      <c r="AF982" s="35"/>
      <c r="AG982" s="6"/>
      <c r="AI982" s="6"/>
    </row>
    <row r="983" spans="1:35">
      <c r="A983" s="1" t="s">
        <v>85</v>
      </c>
      <c r="B983" s="1" t="s">
        <v>106</v>
      </c>
      <c r="C983" s="1" t="s">
        <v>107</v>
      </c>
      <c r="D983" s="10">
        <v>0.76666666666666661</v>
      </c>
      <c r="E983" s="3">
        <f t="shared" si="130"/>
        <v>-160.00433333333334</v>
      </c>
      <c r="F983" s="3">
        <f t="shared" si="131"/>
        <v>34.99816666666667</v>
      </c>
      <c r="G983" s="1">
        <v>5731</v>
      </c>
      <c r="H983" s="11">
        <v>39.833406872669961</v>
      </c>
      <c r="I983" s="1">
        <v>0</v>
      </c>
      <c r="J983" s="14">
        <v>16.9055</v>
      </c>
      <c r="K983" s="6">
        <v>0</v>
      </c>
      <c r="L983" s="20">
        <v>34.322499999999998</v>
      </c>
      <c r="M983" s="6">
        <v>0</v>
      </c>
      <c r="N983" s="7">
        <v>25.017548795409539</v>
      </c>
      <c r="O983" s="6">
        <v>0</v>
      </c>
      <c r="P983" s="29">
        <v>6.8308059753018213</v>
      </c>
      <c r="Q983" s="6">
        <v>0</v>
      </c>
      <c r="R983" s="48">
        <v>-59.399698582581465</v>
      </c>
      <c r="S983" s="6">
        <v>0</v>
      </c>
      <c r="T983" s="5">
        <v>0</v>
      </c>
      <c r="U983" s="6">
        <v>0</v>
      </c>
      <c r="V983" s="9">
        <v>0</v>
      </c>
      <c r="W983" s="6">
        <v>0</v>
      </c>
      <c r="X983" s="25">
        <v>3.7</v>
      </c>
      <c r="Y983" s="6">
        <v>0</v>
      </c>
      <c r="Z983" s="29">
        <v>7.4440152215059952E-2</v>
      </c>
      <c r="AA983" s="6">
        <v>0</v>
      </c>
      <c r="AB983" s="52">
        <v>0.21480563836761854</v>
      </c>
      <c r="AC983" s="6">
        <v>0</v>
      </c>
      <c r="AD983" s="33">
        <v>0.42582482493506502</v>
      </c>
      <c r="AE983" s="6">
        <v>0</v>
      </c>
      <c r="AF983" s="35">
        <v>5.9748168738655174</v>
      </c>
      <c r="AG983" s="6">
        <v>0</v>
      </c>
      <c r="AH983" s="9">
        <v>248.76624346527257</v>
      </c>
      <c r="AI983" s="6">
        <v>0</v>
      </c>
    </row>
    <row r="984" spans="1:35">
      <c r="A984" s="1" t="s">
        <v>85</v>
      </c>
      <c r="B984" s="1" t="s">
        <v>106</v>
      </c>
      <c r="C984" s="1" t="s">
        <v>107</v>
      </c>
      <c r="D984" s="10">
        <v>0.76666666666666661</v>
      </c>
      <c r="E984" s="3">
        <f t="shared" si="130"/>
        <v>-160.00433333333334</v>
      </c>
      <c r="F984" s="3">
        <f t="shared" si="131"/>
        <v>34.99816666666667</v>
      </c>
      <c r="G984" s="1">
        <v>5731</v>
      </c>
      <c r="H984" s="11">
        <v>49.806676539622678</v>
      </c>
      <c r="I984" s="1">
        <v>0</v>
      </c>
      <c r="J984" s="14">
        <v>15.3584</v>
      </c>
      <c r="K984" s="6">
        <v>0</v>
      </c>
      <c r="L984" s="20">
        <v>34.296799999999998</v>
      </c>
      <c r="M984" s="6">
        <v>0</v>
      </c>
      <c r="N984" s="7">
        <v>25.35169591182148</v>
      </c>
      <c r="O984" s="6">
        <v>0</v>
      </c>
      <c r="P984" s="29">
        <v>6.9432295628501546</v>
      </c>
      <c r="Q984" s="6">
        <v>0</v>
      </c>
      <c r="R984" s="48">
        <v>-56.760895287700578</v>
      </c>
      <c r="S984" s="6">
        <v>0</v>
      </c>
      <c r="T984" s="5">
        <v>7.0000000000000007E-2</v>
      </c>
      <c r="U984" s="6">
        <v>0</v>
      </c>
      <c r="V984" s="9">
        <v>0</v>
      </c>
      <c r="W984" s="6">
        <v>0</v>
      </c>
      <c r="X984" s="25">
        <v>4.2</v>
      </c>
      <c r="Y984" s="6">
        <v>0</v>
      </c>
      <c r="Z984" s="29">
        <v>0.10336018457804241</v>
      </c>
      <c r="AA984" s="6">
        <v>0</v>
      </c>
      <c r="AB984" s="52">
        <v>0.31029115843651212</v>
      </c>
      <c r="AC984" s="6">
        <v>0</v>
      </c>
      <c r="AD984" s="33">
        <v>0.47723867024860861</v>
      </c>
      <c r="AE984" s="6">
        <v>0</v>
      </c>
      <c r="AF984" s="35">
        <v>6.4942086392782716</v>
      </c>
      <c r="AG984" s="6">
        <v>0</v>
      </c>
      <c r="AH984" s="9">
        <v>299.39145631067953</v>
      </c>
      <c r="AI984" s="6">
        <v>0</v>
      </c>
    </row>
    <row r="985" spans="1:35">
      <c r="A985" s="1" t="s">
        <v>85</v>
      </c>
      <c r="B985" s="1" t="s">
        <v>106</v>
      </c>
      <c r="C985" s="1" t="s">
        <v>107</v>
      </c>
      <c r="D985" s="10">
        <v>0.76666666666666661</v>
      </c>
      <c r="E985" s="3">
        <f t="shared" si="130"/>
        <v>-160.00433333333334</v>
      </c>
      <c r="F985" s="3">
        <f t="shared" si="131"/>
        <v>34.99816666666667</v>
      </c>
      <c r="G985" s="1">
        <v>5731</v>
      </c>
      <c r="H985" s="11">
        <v>74.385417901629808</v>
      </c>
      <c r="I985" s="1">
        <v>0</v>
      </c>
      <c r="J985" s="14">
        <v>13.4436</v>
      </c>
      <c r="K985" s="6">
        <v>0</v>
      </c>
      <c r="L985" s="20">
        <v>34.305100000000003</v>
      </c>
      <c r="M985" s="6">
        <v>0</v>
      </c>
      <c r="N985" s="7">
        <v>25.765649033028467</v>
      </c>
      <c r="O985" s="6">
        <v>0</v>
      </c>
      <c r="P985" s="29">
        <v>5.8346207685630862</v>
      </c>
      <c r="Q985" s="6">
        <v>0</v>
      </c>
      <c r="R985" s="48">
        <v>2.7778561276803657</v>
      </c>
      <c r="S985" s="6">
        <v>0</v>
      </c>
      <c r="T985" s="5">
        <v>4.0599999999999996</v>
      </c>
      <c r="U985" s="6">
        <v>0</v>
      </c>
      <c r="V985" s="9">
        <v>0.3</v>
      </c>
      <c r="W985" s="6">
        <v>0</v>
      </c>
      <c r="X985" s="25">
        <v>7.2</v>
      </c>
      <c r="Y985" s="6">
        <v>0</v>
      </c>
      <c r="Z985" s="29">
        <v>0.42147116172055943</v>
      </c>
      <c r="AA985" s="6">
        <v>0</v>
      </c>
      <c r="AB985" s="52">
        <v>0.40562955135583867</v>
      </c>
      <c r="AC985" s="6">
        <v>0</v>
      </c>
      <c r="AD985" s="33">
        <v>0.24793782607792206</v>
      </c>
      <c r="AE985" s="6">
        <v>0</v>
      </c>
      <c r="AF985" s="35">
        <v>4.6111781115898047</v>
      </c>
      <c r="AG985" s="6">
        <v>0</v>
      </c>
      <c r="AH985" s="9">
        <v>182.04219732441467</v>
      </c>
      <c r="AI985" s="6">
        <v>0</v>
      </c>
    </row>
    <row r="986" spans="1:35">
      <c r="A986" s="1" t="s">
        <v>85</v>
      </c>
      <c r="B986" s="1" t="s">
        <v>106</v>
      </c>
      <c r="C986" s="1" t="s">
        <v>107</v>
      </c>
      <c r="D986" s="10">
        <v>0.76666666666666661</v>
      </c>
      <c r="E986" s="3">
        <f t="shared" si="130"/>
        <v>-160.00433333333334</v>
      </c>
      <c r="F986" s="3">
        <f t="shared" si="131"/>
        <v>34.99816666666667</v>
      </c>
      <c r="G986" s="1">
        <v>5731</v>
      </c>
      <c r="H986" s="11">
        <v>99.591321360256529</v>
      </c>
      <c r="I986" s="1">
        <v>0</v>
      </c>
      <c r="J986" s="14">
        <v>12.6066</v>
      </c>
      <c r="K986" s="6">
        <v>0</v>
      </c>
      <c r="L986" s="20">
        <v>34.348500000000001</v>
      </c>
      <c r="M986" s="6">
        <v>0</v>
      </c>
      <c r="N986" s="7">
        <v>25.966568227277776</v>
      </c>
      <c r="O986" s="6">
        <v>0</v>
      </c>
      <c r="P986" s="29">
        <v>5.5042050422157347</v>
      </c>
      <c r="Q986" s="6">
        <v>0</v>
      </c>
      <c r="R986" s="48">
        <v>22.089431340014698</v>
      </c>
      <c r="S986" s="6">
        <v>0</v>
      </c>
      <c r="T986" s="5">
        <v>8.11</v>
      </c>
      <c r="U986" s="6">
        <v>0</v>
      </c>
      <c r="V986" s="9">
        <v>0</v>
      </c>
      <c r="W986" s="6">
        <v>0</v>
      </c>
      <c r="X986" s="25">
        <v>8.9</v>
      </c>
      <c r="Y986" s="6">
        <v>0</v>
      </c>
      <c r="Z986" s="29">
        <v>0.57348177424725311</v>
      </c>
      <c r="AA986" s="6">
        <v>0</v>
      </c>
      <c r="AB986" s="52">
        <v>0.1088005271046945</v>
      </c>
      <c r="AC986" s="6">
        <v>0</v>
      </c>
      <c r="AD986" s="33">
        <v>7.4980314478664198E-2</v>
      </c>
      <c r="AE986" s="6">
        <v>0</v>
      </c>
      <c r="AF986" s="35">
        <v>2.6082477697471478</v>
      </c>
      <c r="AG986" s="6">
        <v>0</v>
      </c>
      <c r="AH986" s="9">
        <v>66.942303616141587</v>
      </c>
      <c r="AI986" s="6">
        <v>0</v>
      </c>
    </row>
    <row r="987" spans="1:35">
      <c r="A987" s="1" t="s">
        <v>85</v>
      </c>
      <c r="B987" s="1" t="s">
        <v>106</v>
      </c>
      <c r="C987" s="1" t="s">
        <v>107</v>
      </c>
      <c r="D987" s="10">
        <v>0.76666666666666661</v>
      </c>
      <c r="E987" s="3">
        <f t="shared" si="130"/>
        <v>-160.00433333333334</v>
      </c>
      <c r="F987" s="3">
        <f t="shared" si="131"/>
        <v>34.99816666666667</v>
      </c>
      <c r="G987" s="1">
        <v>5731</v>
      </c>
      <c r="H987" s="11">
        <v>148.32717823030586</v>
      </c>
      <c r="I987" s="1">
        <v>0</v>
      </c>
      <c r="J987" s="14">
        <v>12.0097</v>
      </c>
      <c r="K987" s="6">
        <v>0</v>
      </c>
      <c r="L987" s="20">
        <v>34.303899999999999</v>
      </c>
      <c r="M987" s="6">
        <v>0</v>
      </c>
      <c r="N987" s="7">
        <v>26.047123295448728</v>
      </c>
      <c r="O987" s="6">
        <v>0</v>
      </c>
      <c r="P987" s="29">
        <v>5.4985954983034802</v>
      </c>
      <c r="Q987" s="6">
        <v>0</v>
      </c>
      <c r="R987" s="48">
        <v>25.811425585533556</v>
      </c>
      <c r="S987" s="6">
        <v>0</v>
      </c>
      <c r="T987" s="5">
        <v>8.89</v>
      </c>
      <c r="U987" s="6">
        <v>0</v>
      </c>
      <c r="V987" s="9">
        <v>0</v>
      </c>
      <c r="W987" s="6">
        <v>0</v>
      </c>
      <c r="X987" s="25">
        <v>10.1</v>
      </c>
      <c r="Y987" s="6">
        <v>0</v>
      </c>
      <c r="Z987" s="29">
        <v>0.6230802367457271</v>
      </c>
      <c r="AA987" s="6">
        <v>0</v>
      </c>
      <c r="AB987" s="52">
        <v>9.4897011470626048E-3</v>
      </c>
      <c r="AC987" s="6">
        <v>0</v>
      </c>
      <c r="AD987" s="33">
        <v>4.564799438961039E-2</v>
      </c>
      <c r="AE987" s="6">
        <v>0</v>
      </c>
      <c r="AF987" s="35">
        <v>1.9746196188980256</v>
      </c>
      <c r="AG987" s="6">
        <v>0</v>
      </c>
      <c r="AH987" s="9">
        <v>51.824944971757986</v>
      </c>
      <c r="AI987" s="6">
        <v>0</v>
      </c>
    </row>
    <row r="988" spans="1:35">
      <c r="A988" s="1" t="s">
        <v>85</v>
      </c>
      <c r="B988" s="1" t="s">
        <v>106</v>
      </c>
      <c r="C988" s="1" t="s">
        <v>107</v>
      </c>
      <c r="D988" s="10">
        <v>0.76666666666666661</v>
      </c>
      <c r="E988" s="3">
        <f t="shared" si="130"/>
        <v>-160.00433333333334</v>
      </c>
      <c r="F988" s="3">
        <f t="shared" si="131"/>
        <v>34.99816666666667</v>
      </c>
      <c r="G988" s="1">
        <v>5731</v>
      </c>
      <c r="H988" s="11">
        <v>197.44621039054709</v>
      </c>
      <c r="I988" s="1">
        <v>0</v>
      </c>
      <c r="J988" s="14">
        <v>11.3491</v>
      </c>
      <c r="K988" s="6">
        <v>0</v>
      </c>
      <c r="L988" s="20">
        <v>34.244</v>
      </c>
      <c r="M988" s="6">
        <v>0</v>
      </c>
      <c r="N988" s="7">
        <v>26.123867499338303</v>
      </c>
      <c r="O988" s="6">
        <v>0</v>
      </c>
      <c r="P988" s="29">
        <v>5.515507772429574</v>
      </c>
      <c r="Q988" s="6">
        <v>0</v>
      </c>
      <c r="R988" s="48">
        <v>29.013272267486741</v>
      </c>
      <c r="S988" s="6">
        <v>0</v>
      </c>
      <c r="T988" s="5">
        <v>10.1</v>
      </c>
      <c r="U988" s="6">
        <v>0</v>
      </c>
      <c r="V988" s="9">
        <v>0</v>
      </c>
      <c r="W988" s="6">
        <v>0</v>
      </c>
      <c r="X988" s="25">
        <v>11.7</v>
      </c>
      <c r="Y988" s="6">
        <v>0</v>
      </c>
      <c r="Z988" s="29">
        <v>0.71084589111469243</v>
      </c>
      <c r="AA988" s="6">
        <v>0</v>
      </c>
      <c r="AB988" s="52"/>
      <c r="AC988" s="6"/>
      <c r="AD988" s="33">
        <v>9.8524625357575765E-3</v>
      </c>
      <c r="AE988" s="6">
        <v>0</v>
      </c>
      <c r="AF988" s="35">
        <v>1.8526311113420815</v>
      </c>
      <c r="AG988" s="6">
        <v>0</v>
      </c>
      <c r="AH988" s="9">
        <v>51.189056076398998</v>
      </c>
      <c r="AI988" s="6">
        <v>0</v>
      </c>
    </row>
    <row r="989" spans="1:35">
      <c r="A989" s="1" t="s">
        <v>85</v>
      </c>
      <c r="B989" s="1" t="s">
        <v>106</v>
      </c>
      <c r="C989" s="1" t="s">
        <v>107</v>
      </c>
      <c r="D989" s="10">
        <v>0.76666666666666661</v>
      </c>
      <c r="E989" s="3">
        <f t="shared" si="130"/>
        <v>-160.00433333333334</v>
      </c>
      <c r="F989" s="3">
        <f t="shared" si="131"/>
        <v>34.99816666666667</v>
      </c>
      <c r="G989" s="1">
        <v>5731</v>
      </c>
      <c r="H989" s="11">
        <v>248.24315810895564</v>
      </c>
      <c r="I989" s="1">
        <v>0</v>
      </c>
      <c r="J989" s="14">
        <v>10.890499999999999</v>
      </c>
      <c r="K989" s="6">
        <v>0</v>
      </c>
      <c r="L989" s="20">
        <v>34.232300000000002</v>
      </c>
      <c r="M989" s="6">
        <v>0</v>
      </c>
      <c r="N989" s="7">
        <v>26.197769705056999</v>
      </c>
      <c r="O989" s="6">
        <v>0</v>
      </c>
      <c r="P989" s="29">
        <v>5.2532250650990298</v>
      </c>
      <c r="Q989" s="6">
        <v>0</v>
      </c>
      <c r="R989" s="48">
        <v>43.478752547581792</v>
      </c>
      <c r="S989" s="6">
        <v>0</v>
      </c>
      <c r="T989" s="5">
        <v>13</v>
      </c>
      <c r="U989" s="6">
        <v>0</v>
      </c>
      <c r="V989" s="9">
        <v>0</v>
      </c>
      <c r="W989" s="6">
        <v>0</v>
      </c>
      <c r="X989" s="25">
        <v>15.8</v>
      </c>
      <c r="Y989" s="6">
        <v>0</v>
      </c>
      <c r="Z989" s="29">
        <v>0.89654293424946996</v>
      </c>
      <c r="AA989" s="6">
        <v>0</v>
      </c>
      <c r="AB989" s="52"/>
      <c r="AC989" s="6"/>
      <c r="AD989" s="33">
        <v>4.7589916412121196E-3</v>
      </c>
      <c r="AE989" s="6">
        <v>0</v>
      </c>
      <c r="AF989" s="35">
        <v>1.6442809364548494</v>
      </c>
      <c r="AG989" s="6">
        <v>0</v>
      </c>
      <c r="AH989" s="9">
        <v>21.320274850055316</v>
      </c>
      <c r="AI989" s="6">
        <v>0</v>
      </c>
    </row>
    <row r="990" spans="1:35">
      <c r="A990" s="1" t="s">
        <v>85</v>
      </c>
      <c r="B990" s="1" t="s">
        <v>106</v>
      </c>
      <c r="C990" s="1" t="s">
        <v>107</v>
      </c>
      <c r="D990" s="10">
        <v>0.76666666666666661</v>
      </c>
      <c r="E990" s="3">
        <f t="shared" si="130"/>
        <v>-160.00433333333334</v>
      </c>
      <c r="F990" s="3">
        <f t="shared" si="131"/>
        <v>34.99816666666667</v>
      </c>
      <c r="G990" s="1">
        <v>5731</v>
      </c>
      <c r="H990" s="11">
        <v>297.7636048360348</v>
      </c>
      <c r="I990" s="1">
        <v>0</v>
      </c>
      <c r="J990" s="14">
        <v>10.0212</v>
      </c>
      <c r="K990" s="6">
        <v>0</v>
      </c>
      <c r="L990" s="20">
        <v>34.172800000000002</v>
      </c>
      <c r="M990" s="6">
        <v>0</v>
      </c>
      <c r="N990" s="7">
        <v>26.302814844810882</v>
      </c>
      <c r="O990" s="6">
        <v>0</v>
      </c>
      <c r="P990" s="29">
        <v>4.9424732502169961</v>
      </c>
      <c r="Q990" s="6">
        <v>0</v>
      </c>
      <c r="R990" s="48">
        <v>62.784148291722886</v>
      </c>
      <c r="S990" s="6">
        <v>0</v>
      </c>
      <c r="T990" s="5">
        <v>15.9</v>
      </c>
      <c r="U990" s="6">
        <v>0</v>
      </c>
      <c r="V990" s="9">
        <v>0</v>
      </c>
      <c r="W990" s="6">
        <v>0</v>
      </c>
      <c r="X990" s="25">
        <v>20.6</v>
      </c>
      <c r="Y990" s="6">
        <v>0</v>
      </c>
      <c r="Z990" s="29">
        <v>1.087366476453588</v>
      </c>
      <c r="AA990" s="6">
        <v>0</v>
      </c>
      <c r="AB990" s="52"/>
      <c r="AC990" s="6"/>
      <c r="AD990" s="33">
        <v>5.487708227878787E-3</v>
      </c>
      <c r="AE990" s="6">
        <v>0</v>
      </c>
      <c r="AF990" s="35">
        <v>1.5835585284280937</v>
      </c>
      <c r="AG990" s="6">
        <v>0</v>
      </c>
      <c r="AH990" s="9">
        <v>26.299404879753091</v>
      </c>
      <c r="AI990" s="6">
        <v>0</v>
      </c>
    </row>
    <row r="991" spans="1:35">
      <c r="A991" s="1" t="s">
        <v>85</v>
      </c>
      <c r="B991" s="1" t="s">
        <v>106</v>
      </c>
      <c r="C991" s="1" t="s">
        <v>107</v>
      </c>
      <c r="D991" s="10">
        <v>0.76666666666666661</v>
      </c>
      <c r="E991" s="3">
        <f t="shared" si="130"/>
        <v>-160.00433333333334</v>
      </c>
      <c r="F991" s="3">
        <f t="shared" si="131"/>
        <v>34.99816666666667</v>
      </c>
      <c r="G991" s="1">
        <v>5731</v>
      </c>
      <c r="H991" s="11">
        <v>396.77670840594607</v>
      </c>
      <c r="I991" s="1">
        <v>0</v>
      </c>
      <c r="J991" s="14">
        <v>8.2267499999999991</v>
      </c>
      <c r="K991" s="6">
        <v>0</v>
      </c>
      <c r="L991" s="20">
        <v>34.0563</v>
      </c>
      <c r="M991" s="6">
        <v>0</v>
      </c>
      <c r="N991" s="7">
        <v>26.499099517536706</v>
      </c>
      <c r="O991" s="6">
        <v>0</v>
      </c>
      <c r="P991" s="29">
        <v>4.4243239860332988</v>
      </c>
      <c r="Q991" s="6">
        <v>0</v>
      </c>
      <c r="R991" s="48">
        <v>97.744613511954753</v>
      </c>
      <c r="S991" s="6">
        <v>0</v>
      </c>
      <c r="T991" s="5">
        <v>22.5</v>
      </c>
      <c r="U991" s="6">
        <v>0</v>
      </c>
      <c r="V991" s="9">
        <v>0</v>
      </c>
      <c r="W991" s="6">
        <v>0</v>
      </c>
      <c r="X991" s="25">
        <v>34.4</v>
      </c>
      <c r="Y991" s="6">
        <v>0</v>
      </c>
      <c r="Z991" s="29">
        <v>1.5559544356560573</v>
      </c>
      <c r="AA991" s="6">
        <v>0</v>
      </c>
      <c r="AB991" s="52"/>
      <c r="AC991" s="6"/>
      <c r="AD991" s="33">
        <v>4.4546932363636361E-3</v>
      </c>
      <c r="AE991" s="6">
        <v>0</v>
      </c>
      <c r="AF991" s="35">
        <v>1.4084698996655518</v>
      </c>
      <c r="AG991" s="6">
        <v>0</v>
      </c>
      <c r="AH991" s="9">
        <v>21.752199382751989</v>
      </c>
      <c r="AI991" s="6">
        <v>0</v>
      </c>
    </row>
    <row r="992" spans="1:35">
      <c r="A992" s="1" t="s">
        <v>85</v>
      </c>
      <c r="B992" s="1" t="s">
        <v>106</v>
      </c>
      <c r="C992" s="1" t="s">
        <v>107</v>
      </c>
      <c r="D992" s="10">
        <v>0.76666666666666661</v>
      </c>
      <c r="E992" s="3">
        <f t="shared" si="130"/>
        <v>-160.00433333333334</v>
      </c>
      <c r="F992" s="3">
        <f t="shared" si="131"/>
        <v>34.99816666666667</v>
      </c>
      <c r="G992" s="1">
        <v>5731</v>
      </c>
      <c r="H992" s="11">
        <v>497.00305971389139</v>
      </c>
      <c r="I992" s="1">
        <v>0</v>
      </c>
      <c r="J992" s="14">
        <v>6.5841900000000004</v>
      </c>
      <c r="K992" s="6">
        <v>0</v>
      </c>
      <c r="L992" s="20">
        <v>34.006399999999999</v>
      </c>
      <c r="M992" s="6">
        <v>0</v>
      </c>
      <c r="N992" s="7">
        <v>26.692292911992354</v>
      </c>
      <c r="O992" s="6">
        <v>0</v>
      </c>
      <c r="P992" s="29">
        <v>3.320134607038586</v>
      </c>
      <c r="Q992" s="6">
        <v>0</v>
      </c>
      <c r="R992" s="48">
        <v>158.5528056345585</v>
      </c>
      <c r="S992" s="6">
        <v>0</v>
      </c>
      <c r="T992" s="5">
        <v>29.5</v>
      </c>
      <c r="U992" s="6">
        <v>0</v>
      </c>
      <c r="V992" s="9">
        <v>0</v>
      </c>
      <c r="W992" s="6">
        <v>0</v>
      </c>
      <c r="X992" s="25">
        <v>54.3</v>
      </c>
      <c r="Y992" s="6">
        <v>0</v>
      </c>
      <c r="Z992" s="29">
        <v>2.0604246305441416</v>
      </c>
      <c r="AA992" s="6">
        <v>0</v>
      </c>
      <c r="AB992" s="52"/>
      <c r="AC992" s="6"/>
      <c r="AD992" s="33">
        <v>1.1871636751515154E-3</v>
      </c>
      <c r="AE992" s="6">
        <v>0</v>
      </c>
      <c r="AF992" s="35">
        <v>1.110162464333547</v>
      </c>
      <c r="AG992" s="6">
        <v>0</v>
      </c>
      <c r="AH992" s="9">
        <v>19.082665812612817</v>
      </c>
      <c r="AI992" s="6">
        <v>0</v>
      </c>
    </row>
    <row r="993" spans="1:35">
      <c r="A993" s="1" t="s">
        <v>85</v>
      </c>
      <c r="B993" s="1" t="s">
        <v>106</v>
      </c>
      <c r="C993" s="1" t="s">
        <v>107</v>
      </c>
      <c r="D993" s="10">
        <v>0.76666666666666661</v>
      </c>
      <c r="E993" s="3">
        <f t="shared" si="130"/>
        <v>-160.00433333333334</v>
      </c>
      <c r="F993" s="3">
        <f t="shared" si="131"/>
        <v>34.99816666666667</v>
      </c>
      <c r="G993" s="1">
        <v>5731</v>
      </c>
      <c r="H993" s="11">
        <v>594.09130964241649</v>
      </c>
      <c r="I993" s="1">
        <v>0</v>
      </c>
      <c r="J993" s="14">
        <v>5.2110799999999999</v>
      </c>
      <c r="K993" s="6">
        <v>0</v>
      </c>
      <c r="L993" s="20">
        <v>34.019799999999996</v>
      </c>
      <c r="M993" s="6">
        <v>0</v>
      </c>
      <c r="N993" s="7">
        <v>26.873904723455098</v>
      </c>
      <c r="O993" s="6">
        <v>0</v>
      </c>
      <c r="P993" s="29">
        <v>2.2287327684841785</v>
      </c>
      <c r="Q993" s="6">
        <v>0</v>
      </c>
      <c r="R993" s="48">
        <v>217.4184868770466</v>
      </c>
      <c r="S993" s="6">
        <v>0</v>
      </c>
      <c r="T993" s="5">
        <v>35.9</v>
      </c>
      <c r="U993" s="6">
        <v>0</v>
      </c>
      <c r="V993" s="9">
        <v>0</v>
      </c>
      <c r="W993" s="6">
        <v>0</v>
      </c>
      <c r="X993" s="25">
        <v>79.2</v>
      </c>
      <c r="Y993" s="6">
        <v>0</v>
      </c>
      <c r="Z993" s="29">
        <v>2.573880259465545</v>
      </c>
      <c r="AA993" s="6">
        <v>0</v>
      </c>
      <c r="AB993" s="52"/>
      <c r="AC993" s="6"/>
      <c r="AD993" s="33">
        <v>1.4176699054545454E-3</v>
      </c>
      <c r="AE993" s="6">
        <v>0</v>
      </c>
      <c r="AF993" s="35">
        <v>0.94005357246840981</v>
      </c>
      <c r="AG993" s="6">
        <v>0</v>
      </c>
      <c r="AH993" s="9">
        <v>17.25898445233797</v>
      </c>
      <c r="AI993" s="6">
        <v>0</v>
      </c>
    </row>
    <row r="994" spans="1:35">
      <c r="A994" s="1" t="s">
        <v>85</v>
      </c>
      <c r="B994" s="1" t="s">
        <v>106</v>
      </c>
      <c r="C994" s="1" t="s">
        <v>107</v>
      </c>
      <c r="D994" s="10">
        <v>0.76666666666666661</v>
      </c>
      <c r="E994" s="3">
        <f t="shared" si="130"/>
        <v>-160.00433333333334</v>
      </c>
      <c r="F994" s="3">
        <f t="shared" si="131"/>
        <v>34.99816666666667</v>
      </c>
      <c r="G994" s="1">
        <v>5731</v>
      </c>
      <c r="H994" s="11">
        <v>793.08226080926681</v>
      </c>
      <c r="I994" s="1">
        <v>0</v>
      </c>
      <c r="J994" s="14">
        <v>3.90429</v>
      </c>
      <c r="K994" s="6">
        <v>0</v>
      </c>
      <c r="L994" s="20">
        <v>34.188099999999999</v>
      </c>
      <c r="M994" s="6">
        <v>0</v>
      </c>
      <c r="N994" s="7">
        <v>27.150165868802787</v>
      </c>
      <c r="O994" s="6">
        <v>0</v>
      </c>
      <c r="P994" s="29">
        <v>0.90598722678134624</v>
      </c>
      <c r="Q994" s="6">
        <v>0</v>
      </c>
      <c r="R994" s="48">
        <v>286.35453332958292</v>
      </c>
      <c r="S994" s="6">
        <v>0</v>
      </c>
      <c r="T994" s="5">
        <v>42.6</v>
      </c>
      <c r="U994" s="6">
        <v>0</v>
      </c>
      <c r="V994" s="9">
        <v>0</v>
      </c>
      <c r="W994" s="6">
        <v>0</v>
      </c>
      <c r="X994" s="25">
        <v>123</v>
      </c>
      <c r="Y994" s="6">
        <v>0</v>
      </c>
      <c r="Z994" s="29">
        <v>2.989277467319102</v>
      </c>
      <c r="AA994" s="6">
        <v>0</v>
      </c>
      <c r="AB994" s="52"/>
      <c r="AC994" s="6"/>
      <c r="AD994" s="33">
        <v>8.556270545454545E-4</v>
      </c>
      <c r="AE994" s="6">
        <v>0</v>
      </c>
      <c r="AF994" s="35">
        <v>0.65548943108367796</v>
      </c>
      <c r="AG994" s="6">
        <v>0</v>
      </c>
      <c r="AH994" s="9">
        <v>15.51328946602224</v>
      </c>
      <c r="AI994" s="6">
        <v>0</v>
      </c>
    </row>
    <row r="995" spans="1:35">
      <c r="A995" s="1" t="s">
        <v>85</v>
      </c>
      <c r="B995" s="1" t="s">
        <v>106</v>
      </c>
      <c r="C995" s="1" t="s">
        <v>107</v>
      </c>
      <c r="D995" s="10">
        <v>0.59722222222222221</v>
      </c>
      <c r="E995" s="3">
        <f>-(159+59.81/60)</f>
        <v>-159.99683333333334</v>
      </c>
      <c r="F995" s="3">
        <f>35+0.73/60</f>
        <v>35.012166666666666</v>
      </c>
      <c r="G995" s="1">
        <v>5772</v>
      </c>
      <c r="H995" s="11">
        <v>990.36902196603228</v>
      </c>
      <c r="I995" s="1">
        <v>0</v>
      </c>
      <c r="J995" s="14">
        <v>3.2628300000000001</v>
      </c>
      <c r="K995" s="6">
        <v>0</v>
      </c>
      <c r="L995" s="20">
        <v>34.307099999999998</v>
      </c>
      <c r="M995" s="6">
        <v>0</v>
      </c>
      <c r="N995" s="7">
        <v>27.307718242099327</v>
      </c>
      <c r="O995" s="6">
        <v>0</v>
      </c>
      <c r="P995" s="29">
        <v>0.32520922433520077</v>
      </c>
      <c r="Q995" s="6">
        <v>0</v>
      </c>
      <c r="R995" s="48">
        <v>317.2600025524394</v>
      </c>
      <c r="S995" s="6">
        <v>0</v>
      </c>
      <c r="T995" s="5">
        <v>44.5</v>
      </c>
      <c r="U995" s="6">
        <v>0</v>
      </c>
      <c r="V995" s="9">
        <v>0</v>
      </c>
      <c r="W995" s="6">
        <v>0</v>
      </c>
      <c r="X995" s="25">
        <v>151</v>
      </c>
      <c r="Y995" s="6">
        <v>0</v>
      </c>
      <c r="Z995" s="29">
        <v>3.2239636851033193</v>
      </c>
      <c r="AA995" s="6">
        <v>0</v>
      </c>
      <c r="AB995" s="30"/>
      <c r="AC995" s="6"/>
      <c r="AD995" s="33">
        <v>1.1918355473098333E-4</v>
      </c>
      <c r="AE995" s="6">
        <v>0</v>
      </c>
      <c r="AF995" s="35">
        <v>0.40694759862057356</v>
      </c>
      <c r="AG995" s="6">
        <v>0</v>
      </c>
      <c r="AH995" s="9">
        <v>11.39750332682577</v>
      </c>
      <c r="AI995" s="6">
        <v>0</v>
      </c>
    </row>
    <row r="996" spans="1:35">
      <c r="A996" s="1" t="s">
        <v>85</v>
      </c>
      <c r="B996" s="1" t="s">
        <v>106</v>
      </c>
      <c r="C996" s="1" t="s">
        <v>107</v>
      </c>
      <c r="D996" s="10">
        <v>0.59722222222222221</v>
      </c>
      <c r="E996" s="3">
        <f t="shared" ref="E996:E1004" si="132">-(159+59.81/60)</f>
        <v>-159.99683333333334</v>
      </c>
      <c r="F996" s="3">
        <f t="shared" ref="F996:F1004" si="133">35+0.73/60</f>
        <v>35.012166666666666</v>
      </c>
      <c r="G996" s="1">
        <v>5772</v>
      </c>
      <c r="H996" s="11">
        <v>1484.3649271525894</v>
      </c>
      <c r="I996" s="1">
        <v>0</v>
      </c>
      <c r="J996" s="14">
        <v>2.4138299999999999</v>
      </c>
      <c r="K996" s="6">
        <v>0</v>
      </c>
      <c r="L996" s="20">
        <v>34.518999999999998</v>
      </c>
      <c r="M996" s="6">
        <v>0</v>
      </c>
      <c r="N996" s="7">
        <v>27.552625120474886</v>
      </c>
      <c r="O996" s="6">
        <v>0</v>
      </c>
      <c r="P996" s="29">
        <v>0.63474210920855367</v>
      </c>
      <c r="Q996" s="6">
        <v>0</v>
      </c>
      <c r="R996" s="48">
        <v>310.1214981811363</v>
      </c>
      <c r="S996" s="6">
        <v>0</v>
      </c>
      <c r="T996" s="5">
        <v>44.6</v>
      </c>
      <c r="U996" s="6">
        <v>0</v>
      </c>
      <c r="V996" s="9">
        <v>0</v>
      </c>
      <c r="W996" s="6">
        <v>0</v>
      </c>
      <c r="X996" s="25">
        <v>186</v>
      </c>
      <c r="Y996" s="6">
        <v>0</v>
      </c>
      <c r="Z996" s="29">
        <v>3.1999970979599945</v>
      </c>
      <c r="AA996" s="6">
        <v>0</v>
      </c>
      <c r="AB996" s="30"/>
      <c r="AC996" s="6"/>
      <c r="AD996" s="33">
        <v>4.9853834211502791E-4</v>
      </c>
      <c r="AE996" s="6">
        <v>0</v>
      </c>
      <c r="AF996" s="35">
        <v>0.17907818752027685</v>
      </c>
      <c r="AG996" s="6">
        <v>0</v>
      </c>
      <c r="AH996" s="9">
        <v>4.7825700875959765</v>
      </c>
      <c r="AI996" s="6">
        <v>0</v>
      </c>
    </row>
    <row r="997" spans="1:35">
      <c r="A997" s="1" t="s">
        <v>85</v>
      </c>
      <c r="B997" s="1" t="s">
        <v>106</v>
      </c>
      <c r="C997" s="1" t="s">
        <v>107</v>
      </c>
      <c r="D997" s="10">
        <v>0.59722222222222221</v>
      </c>
      <c r="E997" s="3">
        <f t="shared" si="132"/>
        <v>-159.99683333333334</v>
      </c>
      <c r="F997" s="3">
        <f t="shared" si="133"/>
        <v>35.012166666666666</v>
      </c>
      <c r="G997" s="1">
        <v>5772</v>
      </c>
      <c r="H997" s="11">
        <v>1976.0383398130496</v>
      </c>
      <c r="I997" s="1">
        <v>0</v>
      </c>
      <c r="J997" s="14">
        <v>1.8341099999999999</v>
      </c>
      <c r="K997" s="6">
        <v>0</v>
      </c>
      <c r="L997" s="20">
        <v>34.600099999999998</v>
      </c>
      <c r="M997" s="6">
        <v>0</v>
      </c>
      <c r="N997" s="7">
        <v>27.664263953376349</v>
      </c>
      <c r="O997" s="6">
        <v>0</v>
      </c>
      <c r="P997" s="29">
        <v>1.5026367868697232</v>
      </c>
      <c r="Q997" s="6">
        <v>0</v>
      </c>
      <c r="R997" s="48">
        <v>276.22717887343981</v>
      </c>
      <c r="S997" s="6">
        <v>0</v>
      </c>
      <c r="T997" s="5">
        <v>42.6</v>
      </c>
      <c r="U997" s="6">
        <v>0</v>
      </c>
      <c r="V997" s="9">
        <v>0</v>
      </c>
      <c r="W997" s="6">
        <v>0</v>
      </c>
      <c r="X997" s="25">
        <v>201</v>
      </c>
      <c r="Y997" s="6">
        <v>0</v>
      </c>
      <c r="Z997" s="29">
        <v>3.0288434842486449</v>
      </c>
      <c r="AA997" s="6">
        <v>0</v>
      </c>
      <c r="AB997" s="30"/>
      <c r="AC997" s="6"/>
      <c r="AD997" s="33">
        <v>3.4359972096474948E-4</v>
      </c>
      <c r="AE997" s="6">
        <v>0</v>
      </c>
      <c r="AF997" s="35">
        <v>0.24702671136584842</v>
      </c>
      <c r="AG997" s="6">
        <v>0</v>
      </c>
      <c r="AH997" s="9">
        <v>4.748107537579755</v>
      </c>
      <c r="AI997" s="6">
        <v>0</v>
      </c>
    </row>
    <row r="998" spans="1:35">
      <c r="A998" s="1" t="s">
        <v>85</v>
      </c>
      <c r="B998" s="1" t="s">
        <v>106</v>
      </c>
      <c r="C998" s="1" t="s">
        <v>107</v>
      </c>
      <c r="D998" s="10">
        <v>0.59722222222222221</v>
      </c>
      <c r="E998" s="3">
        <f t="shared" si="132"/>
        <v>-159.99683333333334</v>
      </c>
      <c r="F998" s="3">
        <f t="shared" si="133"/>
        <v>35.012166666666666</v>
      </c>
      <c r="G998" s="1">
        <v>5772</v>
      </c>
      <c r="H998" s="11">
        <v>2467.2478040094943</v>
      </c>
      <c r="I998" s="1">
        <v>0</v>
      </c>
      <c r="J998" s="14">
        <v>1.52434</v>
      </c>
      <c r="K998" s="6">
        <v>0</v>
      </c>
      <c r="L998" s="20">
        <v>34.6434</v>
      </c>
      <c r="M998" s="6">
        <v>0</v>
      </c>
      <c r="N998" s="7">
        <v>27.722241875774671</v>
      </c>
      <c r="O998" s="6">
        <v>0</v>
      </c>
      <c r="P998" s="29">
        <v>2.174372987848181</v>
      </c>
      <c r="Q998" s="6">
        <v>0</v>
      </c>
      <c r="R998" s="48">
        <v>248.88238688141635</v>
      </c>
      <c r="S998" s="6">
        <v>0</v>
      </c>
      <c r="T998" s="5">
        <v>40.5</v>
      </c>
      <c r="U998" s="6">
        <v>0</v>
      </c>
      <c r="V998" s="9">
        <v>0</v>
      </c>
      <c r="W998" s="6">
        <v>0</v>
      </c>
      <c r="X998" s="25">
        <v>200</v>
      </c>
      <c r="Y998" s="6">
        <v>0</v>
      </c>
      <c r="Z998" s="29">
        <v>2.8629151822366228</v>
      </c>
      <c r="AA998" s="6">
        <v>0</v>
      </c>
      <c r="AB998" s="30"/>
      <c r="AC998" s="6"/>
      <c r="AD998" s="33">
        <v>2.8594814100185527E-4</v>
      </c>
      <c r="AE998" s="6">
        <v>0</v>
      </c>
      <c r="AF998" s="35">
        <v>0.19862254516699859</v>
      </c>
      <c r="AG998" s="6">
        <v>0</v>
      </c>
      <c r="AH998" s="9">
        <v>4.545065743477485</v>
      </c>
      <c r="AI998" s="6">
        <v>0</v>
      </c>
    </row>
    <row r="999" spans="1:35">
      <c r="A999" s="1" t="s">
        <v>85</v>
      </c>
      <c r="B999" s="1" t="s">
        <v>106</v>
      </c>
      <c r="C999" s="1" t="s">
        <v>107</v>
      </c>
      <c r="D999" s="10">
        <v>0.59722222222222221</v>
      </c>
      <c r="E999" s="3">
        <f t="shared" si="132"/>
        <v>-159.99683333333334</v>
      </c>
      <c r="F999" s="3">
        <f t="shared" si="133"/>
        <v>35.012166666666666</v>
      </c>
      <c r="G999" s="1">
        <v>5772</v>
      </c>
      <c r="H999" s="11">
        <v>2957.2532601667804</v>
      </c>
      <c r="I999" s="1">
        <v>0</v>
      </c>
      <c r="J999" s="14">
        <v>1.33701</v>
      </c>
      <c r="K999" s="6">
        <v>0</v>
      </c>
      <c r="L999" s="20">
        <v>34.663600000000002</v>
      </c>
      <c r="M999" s="6">
        <v>0</v>
      </c>
      <c r="N999" s="7">
        <v>27.751933097166102</v>
      </c>
      <c r="O999" s="6">
        <v>0</v>
      </c>
      <c r="P999" s="29">
        <v>2.6993305847076461</v>
      </c>
      <c r="Q999" s="6">
        <v>0</v>
      </c>
      <c r="R999" s="48">
        <v>227.07712531230356</v>
      </c>
      <c r="S999" s="6">
        <v>0</v>
      </c>
      <c r="T999" s="5">
        <v>39.1</v>
      </c>
      <c r="U999" s="6">
        <v>0</v>
      </c>
      <c r="V999" s="9">
        <v>0</v>
      </c>
      <c r="W999" s="6">
        <v>0</v>
      </c>
      <c r="X999" s="25">
        <v>193</v>
      </c>
      <c r="Y999" s="6">
        <v>0</v>
      </c>
      <c r="Z999" s="29">
        <v>2.7293973830347689</v>
      </c>
      <c r="AA999" s="6">
        <v>0</v>
      </c>
      <c r="AB999" s="30"/>
      <c r="AC999" s="6"/>
      <c r="AD999" s="33">
        <v>4.5936483265306128E-4</v>
      </c>
      <c r="AE999" s="6">
        <v>0</v>
      </c>
      <c r="AF999" s="35">
        <v>0.16247448130879424</v>
      </c>
      <c r="AG999" s="6">
        <v>0</v>
      </c>
      <c r="AH999" s="9">
        <v>4.3984314912944731</v>
      </c>
      <c r="AI999" s="6">
        <v>0</v>
      </c>
    </row>
    <row r="1000" spans="1:35">
      <c r="A1000" s="1" t="s">
        <v>85</v>
      </c>
      <c r="B1000" s="1" t="s">
        <v>106</v>
      </c>
      <c r="C1000" s="1" t="s">
        <v>107</v>
      </c>
      <c r="D1000" s="10">
        <v>0.59722222222222221</v>
      </c>
      <c r="E1000" s="3">
        <f t="shared" si="132"/>
        <v>-159.99683333333334</v>
      </c>
      <c r="F1000" s="3">
        <f t="shared" si="133"/>
        <v>35.012166666666666</v>
      </c>
      <c r="G1000" s="1">
        <v>5772</v>
      </c>
      <c r="H1000" s="11">
        <v>3446.7404488882335</v>
      </c>
      <c r="I1000" s="1">
        <v>0</v>
      </c>
      <c r="J1000" s="14">
        <v>1.2259800000000001</v>
      </c>
      <c r="K1000" s="6">
        <v>0</v>
      </c>
      <c r="L1000" s="20">
        <v>34.677500000000002</v>
      </c>
      <c r="M1000" s="6">
        <v>0</v>
      </c>
      <c r="N1000" s="7">
        <v>27.770875475109278</v>
      </c>
      <c r="O1000" s="6">
        <v>0</v>
      </c>
      <c r="P1000" s="29">
        <v>3.1088899727767698</v>
      </c>
      <c r="Q1000" s="6">
        <v>0</v>
      </c>
      <c r="R1000" s="48">
        <v>209.76142300254691</v>
      </c>
      <c r="S1000" s="6">
        <v>0</v>
      </c>
      <c r="T1000" s="5">
        <v>38</v>
      </c>
      <c r="U1000" s="6">
        <v>0</v>
      </c>
      <c r="V1000" s="9">
        <v>0</v>
      </c>
      <c r="W1000" s="6">
        <v>0</v>
      </c>
      <c r="X1000" s="25">
        <v>188</v>
      </c>
      <c r="Y1000" s="6">
        <v>0</v>
      </c>
      <c r="Z1000" s="29">
        <v>2.6379154363366997</v>
      </c>
      <c r="AA1000" s="6">
        <v>0</v>
      </c>
      <c r="AB1000" s="30"/>
      <c r="AC1000" s="6"/>
      <c r="AD1000" s="33">
        <v>4.0568603784786643E-4</v>
      </c>
      <c r="AE1000" s="6">
        <v>0</v>
      </c>
      <c r="AF1000" s="35">
        <v>0.14034301364050591</v>
      </c>
      <c r="AG1000" s="6">
        <v>0</v>
      </c>
      <c r="AH1000" s="9">
        <v>3.6843346046471259</v>
      </c>
      <c r="AI1000" s="6">
        <v>0</v>
      </c>
    </row>
    <row r="1001" spans="1:35">
      <c r="A1001" s="1" t="s">
        <v>85</v>
      </c>
      <c r="B1001" s="1" t="s">
        <v>106</v>
      </c>
      <c r="C1001" s="1" t="s">
        <v>107</v>
      </c>
      <c r="D1001" s="10">
        <v>0.59722222222222221</v>
      </c>
      <c r="E1001" s="3">
        <f t="shared" si="132"/>
        <v>-159.99683333333334</v>
      </c>
      <c r="F1001" s="3">
        <f t="shared" si="133"/>
        <v>35.012166666666666</v>
      </c>
      <c r="G1001" s="1">
        <v>5772</v>
      </c>
      <c r="H1001" s="11">
        <v>3934.4387373155828</v>
      </c>
      <c r="I1001" s="1">
        <v>0</v>
      </c>
      <c r="J1001" s="14">
        <v>1.1635</v>
      </c>
      <c r="K1001" s="6">
        <v>0</v>
      </c>
      <c r="L1001" s="20">
        <v>34.683399999999999</v>
      </c>
      <c r="M1001" s="6">
        <v>0</v>
      </c>
      <c r="N1001" s="7">
        <v>27.779923455655535</v>
      </c>
      <c r="O1001" s="6">
        <v>0</v>
      </c>
      <c r="P1001" s="29">
        <v>3.3167869190404797</v>
      </c>
      <c r="Q1001" s="6">
        <v>0</v>
      </c>
      <c r="R1001" s="48">
        <v>201.03179956031386</v>
      </c>
      <c r="S1001" s="6">
        <v>0</v>
      </c>
      <c r="T1001" s="5">
        <v>37.5</v>
      </c>
      <c r="U1001" s="6">
        <v>0</v>
      </c>
      <c r="V1001" s="9">
        <v>0</v>
      </c>
      <c r="W1001" s="6">
        <v>0</v>
      </c>
      <c r="X1001" s="25">
        <v>185</v>
      </c>
      <c r="Y1001" s="6">
        <v>0</v>
      </c>
      <c r="Z1001" s="29">
        <v>2.5968136551052035</v>
      </c>
      <c r="AA1001" s="6">
        <v>0</v>
      </c>
      <c r="AB1001" s="30"/>
      <c r="AC1001" s="6"/>
      <c r="AD1001" s="33">
        <v>3.1856193543599258E-4</v>
      </c>
      <c r="AE1001" s="6">
        <v>0</v>
      </c>
      <c r="AF1001" s="35">
        <v>0.11652955442942763</v>
      </c>
      <c r="AG1001" s="6">
        <v>0</v>
      </c>
      <c r="AH1001" s="9">
        <v>3.6134017753390828</v>
      </c>
      <c r="AI1001" s="6">
        <v>0</v>
      </c>
    </row>
    <row r="1002" spans="1:35">
      <c r="A1002" s="1" t="s">
        <v>85</v>
      </c>
      <c r="B1002" s="1" t="s">
        <v>106</v>
      </c>
      <c r="C1002" s="1" t="s">
        <v>107</v>
      </c>
      <c r="D1002" s="10">
        <v>0.59722222222222221</v>
      </c>
      <c r="E1002" s="3">
        <f t="shared" si="132"/>
        <v>-159.99683333333334</v>
      </c>
      <c r="F1002" s="3">
        <f t="shared" si="133"/>
        <v>35.012166666666666</v>
      </c>
      <c r="G1002" s="1">
        <v>5772</v>
      </c>
      <c r="H1002" s="11">
        <v>4421.2435043496143</v>
      </c>
      <c r="I1002" s="1">
        <v>0</v>
      </c>
      <c r="J1002" s="14">
        <v>1.12585</v>
      </c>
      <c r="K1002" s="6">
        <v>0</v>
      </c>
      <c r="L1002" s="20">
        <v>34.688699999999997</v>
      </c>
      <c r="M1002" s="6">
        <v>0</v>
      </c>
      <c r="N1002" s="7">
        <v>27.786754756552455</v>
      </c>
      <c r="O1002" s="6">
        <v>0</v>
      </c>
      <c r="P1002" s="29">
        <v>3.4861756292906176</v>
      </c>
      <c r="Q1002" s="6">
        <v>0</v>
      </c>
      <c r="R1002" s="48">
        <v>193.79874246548232</v>
      </c>
      <c r="S1002" s="6">
        <v>0</v>
      </c>
      <c r="T1002" s="5">
        <v>36.9</v>
      </c>
      <c r="U1002" s="6">
        <v>0</v>
      </c>
      <c r="V1002" s="9">
        <v>0</v>
      </c>
      <c r="W1002" s="6">
        <v>0</v>
      </c>
      <c r="X1002" s="25">
        <v>179</v>
      </c>
      <c r="Y1002" s="6">
        <v>0</v>
      </c>
      <c r="Z1002" s="29">
        <v>2.5285187650568979</v>
      </c>
      <c r="AA1002" s="6">
        <v>0</v>
      </c>
      <c r="AB1002" s="30"/>
      <c r="AC1002" s="6"/>
      <c r="AD1002" s="33">
        <v>2.8243730760667903E-4</v>
      </c>
      <c r="AE1002" s="6">
        <v>0</v>
      </c>
      <c r="AF1002" s="35">
        <v>9.2214448617868164E-2</v>
      </c>
      <c r="AG1002" s="6">
        <v>0</v>
      </c>
      <c r="AH1002" s="9">
        <v>3.742153801646118</v>
      </c>
      <c r="AI1002" s="6">
        <v>0</v>
      </c>
    </row>
    <row r="1003" spans="1:35">
      <c r="A1003" s="1" t="s">
        <v>85</v>
      </c>
      <c r="B1003" s="1" t="s">
        <v>106</v>
      </c>
      <c r="C1003" s="1" t="s">
        <v>107</v>
      </c>
      <c r="D1003" s="10">
        <v>0.59722222222222221</v>
      </c>
      <c r="E1003" s="3">
        <f t="shared" si="132"/>
        <v>-159.99683333333334</v>
      </c>
      <c r="F1003" s="3">
        <f t="shared" si="133"/>
        <v>35.012166666666666</v>
      </c>
      <c r="G1003" s="1">
        <v>5772</v>
      </c>
      <c r="H1003" s="11">
        <v>4907.6472212966391</v>
      </c>
      <c r="I1003" s="1">
        <v>0</v>
      </c>
      <c r="J1003" s="14">
        <v>1.10225</v>
      </c>
      <c r="K1003" s="6">
        <v>0</v>
      </c>
      <c r="L1003" s="20">
        <v>34.688299999999998</v>
      </c>
      <c r="M1003" s="6">
        <v>0</v>
      </c>
      <c r="N1003" s="7">
        <v>27.788035327001808</v>
      </c>
      <c r="O1003" s="6">
        <v>0</v>
      </c>
      <c r="P1003" s="29">
        <v>3.6459118006786078</v>
      </c>
      <c r="Q1003" s="6">
        <v>0</v>
      </c>
      <c r="R1003" s="48">
        <v>186.88295184011679</v>
      </c>
      <c r="S1003" s="6">
        <v>0</v>
      </c>
      <c r="T1003" s="5">
        <v>36.700000000000003</v>
      </c>
      <c r="U1003" s="6">
        <v>0</v>
      </c>
      <c r="V1003" s="9">
        <v>0</v>
      </c>
      <c r="W1003" s="6">
        <v>0</v>
      </c>
      <c r="X1003" s="25">
        <v>174</v>
      </c>
      <c r="Y1003" s="6">
        <v>0</v>
      </c>
      <c r="Z1003" s="29">
        <v>2.5204172535819338</v>
      </c>
      <c r="AA1003" s="6">
        <v>0</v>
      </c>
      <c r="AB1003" s="30"/>
      <c r="AC1003" s="6"/>
      <c r="AD1003" s="33">
        <v>2.8511662782931352E-4</v>
      </c>
      <c r="AE1003" s="6">
        <v>0</v>
      </c>
      <c r="AF1003" s="35">
        <v>8.6991422248152081E-2</v>
      </c>
      <c r="AG1003" s="6">
        <v>0</v>
      </c>
      <c r="AH1003" s="9">
        <v>3.8488510827061133</v>
      </c>
      <c r="AI1003" s="6">
        <v>0</v>
      </c>
    </row>
    <row r="1004" spans="1:35">
      <c r="A1004" s="1" t="s">
        <v>85</v>
      </c>
      <c r="B1004" s="1" t="s">
        <v>106</v>
      </c>
      <c r="C1004" s="1" t="s">
        <v>107</v>
      </c>
      <c r="D1004" s="10">
        <v>0.59722222222222221</v>
      </c>
      <c r="E1004" s="3">
        <f t="shared" si="132"/>
        <v>-159.99683333333334</v>
      </c>
      <c r="F1004" s="3">
        <f t="shared" si="133"/>
        <v>35.012166666666666</v>
      </c>
      <c r="G1004" s="1">
        <v>5772</v>
      </c>
      <c r="H1004" s="11">
        <v>5391.2873759815948</v>
      </c>
      <c r="I1004" s="1">
        <v>0</v>
      </c>
      <c r="J1004" s="14">
        <v>1.0881000000000001</v>
      </c>
      <c r="K1004" s="6">
        <v>0</v>
      </c>
      <c r="L1004" s="20">
        <v>34.691600000000001</v>
      </c>
      <c r="M1004" s="6">
        <v>0</v>
      </c>
      <c r="N1004" s="7">
        <v>27.791645773476603</v>
      </c>
      <c r="O1004" s="6">
        <v>0</v>
      </c>
      <c r="P1004" s="29">
        <v>3.6029609701728083</v>
      </c>
      <c r="Q1004" s="6">
        <v>0</v>
      </c>
      <c r="R1004" s="48">
        <v>188.92120074817373</v>
      </c>
      <c r="S1004" s="6">
        <v>0</v>
      </c>
      <c r="T1004" s="5">
        <v>36.5</v>
      </c>
      <c r="U1004" s="6">
        <v>0</v>
      </c>
      <c r="V1004" s="9">
        <v>0</v>
      </c>
      <c r="W1004" s="6">
        <v>0</v>
      </c>
      <c r="X1004" s="25">
        <v>170</v>
      </c>
      <c r="Y1004" s="6">
        <v>0</v>
      </c>
      <c r="Z1004" s="29">
        <v>2.4839148769892723</v>
      </c>
      <c r="AA1004" s="6">
        <v>0</v>
      </c>
      <c r="AB1004" s="30"/>
      <c r="AC1004" s="6"/>
      <c r="AD1004" s="33">
        <v>3.0525772467532471E-4</v>
      </c>
      <c r="AE1004" s="6">
        <v>0</v>
      </c>
      <c r="AF1004" s="35">
        <v>0.10800156222124718</v>
      </c>
      <c r="AG1004" s="6">
        <v>0</v>
      </c>
      <c r="AH1004" s="9">
        <v>1.0342192977348161</v>
      </c>
      <c r="AI1004" s="6">
        <v>0</v>
      </c>
    </row>
    <row r="1005" spans="1:35">
      <c r="A1005" s="1" t="s">
        <v>85</v>
      </c>
      <c r="B1005" s="1" t="s">
        <v>108</v>
      </c>
      <c r="C1005" s="1" t="s">
        <v>109</v>
      </c>
      <c r="D1005" s="10">
        <v>0.91180555555555554</v>
      </c>
      <c r="E1005" s="3">
        <f>-(159+59.88/60)</f>
        <v>-159.99799999999999</v>
      </c>
      <c r="F1005" s="3">
        <f>40+0.09/60</f>
        <v>40.0015</v>
      </c>
      <c r="G1005" s="1">
        <v>5475</v>
      </c>
      <c r="H1005" s="11">
        <v>0</v>
      </c>
      <c r="I1005" s="1">
        <v>0</v>
      </c>
      <c r="J1005" s="19">
        <v>20.2</v>
      </c>
      <c r="K1005" s="6">
        <v>0</v>
      </c>
      <c r="L1005" s="20">
        <v>33.615699999999997</v>
      </c>
      <c r="M1005" s="6">
        <v>0</v>
      </c>
      <c r="N1005" s="7">
        <v>23.654958605837351</v>
      </c>
      <c r="O1005" s="6">
        <v>0</v>
      </c>
      <c r="P1005" s="29">
        <v>5.2363733554581025</v>
      </c>
      <c r="Q1005" s="6">
        <v>0</v>
      </c>
      <c r="R1005" s="48">
        <v>-2.1261332403223889</v>
      </c>
      <c r="S1005" s="6">
        <v>0</v>
      </c>
      <c r="T1005" s="5">
        <v>0.06</v>
      </c>
      <c r="U1005" s="6">
        <v>0</v>
      </c>
      <c r="V1005" s="9">
        <v>0</v>
      </c>
      <c r="W1005" s="6">
        <v>0</v>
      </c>
      <c r="X1005" s="25">
        <v>0.9</v>
      </c>
      <c r="Y1005" s="6">
        <v>0</v>
      </c>
      <c r="Z1005" s="29">
        <v>0.12155618114111513</v>
      </c>
      <c r="AA1005" s="6">
        <v>0</v>
      </c>
      <c r="AB1005" s="52">
        <v>7.2165866862545835E-2</v>
      </c>
      <c r="AC1005" s="6">
        <v>0</v>
      </c>
      <c r="AD1005" s="33">
        <v>0.42302156305454541</v>
      </c>
      <c r="AE1005" s="6">
        <v>0</v>
      </c>
      <c r="AF1005" s="35">
        <v>8.7753877696334381</v>
      </c>
      <c r="AG1005" s="6">
        <v>0</v>
      </c>
      <c r="AH1005" s="9">
        <v>85.360304201471138</v>
      </c>
      <c r="AI1005" s="6">
        <v>0</v>
      </c>
    </row>
    <row r="1006" spans="1:35">
      <c r="A1006" s="1" t="s">
        <v>85</v>
      </c>
      <c r="B1006" s="1" t="s">
        <v>108</v>
      </c>
      <c r="C1006" s="1" t="s">
        <v>109</v>
      </c>
      <c r="D1006" s="10">
        <v>0.91180555555555554</v>
      </c>
      <c r="E1006" s="3">
        <f t="shared" ref="E1006:E1021" si="134">-(159+59.88/60)</f>
        <v>-159.99799999999999</v>
      </c>
      <c r="F1006" s="3">
        <f t="shared" ref="F1006:F1021" si="135">40+0.09/60</f>
        <v>40.0015</v>
      </c>
      <c r="G1006" s="1">
        <v>5475</v>
      </c>
      <c r="H1006" s="11">
        <v>5.0082686851731895</v>
      </c>
      <c r="I1006" s="1">
        <v>0</v>
      </c>
      <c r="J1006" s="14">
        <v>21.135999999999999</v>
      </c>
      <c r="K1006" s="6">
        <v>0</v>
      </c>
      <c r="L1006" s="20">
        <v>33.6036</v>
      </c>
      <c r="M1006" s="6">
        <v>0</v>
      </c>
      <c r="N1006" s="7">
        <v>23.395803385552199</v>
      </c>
      <c r="O1006" s="6">
        <v>0</v>
      </c>
      <c r="P1006" s="29">
        <v>5.2223041859270669</v>
      </c>
      <c r="Q1006" s="6">
        <v>0</v>
      </c>
      <c r="R1006" s="48">
        <v>-5.424716658392299</v>
      </c>
      <c r="S1006" s="6">
        <v>0</v>
      </c>
      <c r="T1006" s="5">
        <v>0</v>
      </c>
      <c r="U1006" s="6">
        <v>0</v>
      </c>
      <c r="V1006" s="9">
        <v>0</v>
      </c>
      <c r="W1006" s="6">
        <v>0</v>
      </c>
      <c r="X1006" s="25">
        <v>1.1000000000000001</v>
      </c>
      <c r="Y1006" s="6">
        <v>0</v>
      </c>
      <c r="Z1006" s="29">
        <v>0.11823600924549896</v>
      </c>
      <c r="AA1006" s="6">
        <v>0</v>
      </c>
      <c r="AB1006" s="52">
        <v>8.0478550813073563E-2</v>
      </c>
      <c r="AC1006" s="6">
        <v>0</v>
      </c>
      <c r="AD1006" s="33">
        <v>0.48128342749090913</v>
      </c>
      <c r="AE1006" s="6">
        <v>0</v>
      </c>
      <c r="AF1006" s="35">
        <v>8.1932208539779232</v>
      </c>
      <c r="AG1006" s="6">
        <v>0</v>
      </c>
      <c r="AH1006" s="9">
        <v>87.751028550056105</v>
      </c>
      <c r="AI1006" s="6">
        <v>0</v>
      </c>
    </row>
    <row r="1007" spans="1:35">
      <c r="A1007" s="1" t="s">
        <v>85</v>
      </c>
      <c r="B1007" s="1" t="s">
        <v>108</v>
      </c>
      <c r="C1007" s="1" t="s">
        <v>109</v>
      </c>
      <c r="D1007" s="10">
        <v>0.91180555555555554</v>
      </c>
      <c r="E1007" s="3">
        <f t="shared" si="134"/>
        <v>-159.99799999999999</v>
      </c>
      <c r="F1007" s="3">
        <f t="shared" si="135"/>
        <v>40.0015</v>
      </c>
      <c r="G1007" s="1">
        <v>5475</v>
      </c>
      <c r="H1007" s="11">
        <v>9.9013091434335134</v>
      </c>
      <c r="I1007" s="1">
        <v>0</v>
      </c>
      <c r="J1007" s="14">
        <v>21.056100000000001</v>
      </c>
      <c r="K1007" s="6">
        <v>0</v>
      </c>
      <c r="L1007" s="20">
        <v>33.576000000000001</v>
      </c>
      <c r="M1007" s="6">
        <v>0</v>
      </c>
      <c r="N1007" s="7">
        <v>23.396430263266552</v>
      </c>
      <c r="O1007" s="6">
        <v>0</v>
      </c>
      <c r="P1007" s="29">
        <v>5.3200340365848842</v>
      </c>
      <c r="Q1007" s="6">
        <v>0</v>
      </c>
      <c r="R1007" s="48">
        <v>-9.4191063550808281</v>
      </c>
      <c r="S1007" s="6">
        <v>0</v>
      </c>
      <c r="T1007" s="5">
        <v>0</v>
      </c>
      <c r="U1007" s="6">
        <v>0</v>
      </c>
      <c r="V1007" s="9">
        <v>0</v>
      </c>
      <c r="W1007" s="6">
        <v>0</v>
      </c>
      <c r="X1007" s="25">
        <v>1</v>
      </c>
      <c r="Y1007" s="6">
        <v>0</v>
      </c>
      <c r="Z1007" s="29">
        <v>0.12172983528113282</v>
      </c>
      <c r="AA1007" s="6">
        <v>0</v>
      </c>
      <c r="AB1007" s="52">
        <v>8.0110732939156409E-2</v>
      </c>
      <c r="AC1007" s="6">
        <v>0</v>
      </c>
      <c r="AD1007" s="33">
        <v>0.48602106618181806</v>
      </c>
      <c r="AE1007" s="6">
        <v>0</v>
      </c>
      <c r="AF1007" s="35">
        <v>8.9072730044593094</v>
      </c>
      <c r="AG1007" s="6">
        <v>0</v>
      </c>
      <c r="AH1007" s="9">
        <v>99.03066949258195</v>
      </c>
      <c r="AI1007" s="6">
        <v>0</v>
      </c>
    </row>
    <row r="1008" spans="1:35">
      <c r="A1008" s="1" t="s">
        <v>85</v>
      </c>
      <c r="B1008" s="1" t="s">
        <v>108</v>
      </c>
      <c r="C1008" s="1" t="s">
        <v>109</v>
      </c>
      <c r="D1008" s="10">
        <v>0.91180555555555554</v>
      </c>
      <c r="E1008" s="3">
        <f t="shared" si="134"/>
        <v>-159.99799999999999</v>
      </c>
      <c r="F1008" s="3">
        <f t="shared" si="135"/>
        <v>40.0015</v>
      </c>
      <c r="G1008" s="1">
        <v>5475</v>
      </c>
      <c r="H1008" s="11">
        <v>19.473706726733809</v>
      </c>
      <c r="I1008" s="1">
        <v>0</v>
      </c>
      <c r="J1008" s="14">
        <v>20.307400000000001</v>
      </c>
      <c r="K1008" s="6">
        <v>0</v>
      </c>
      <c r="L1008" s="20">
        <v>33.6126</v>
      </c>
      <c r="M1008" s="6">
        <v>0</v>
      </c>
      <c r="N1008" s="7">
        <v>23.624289830735279</v>
      </c>
      <c r="O1008" s="6">
        <v>0</v>
      </c>
      <c r="P1008" s="29">
        <v>6.4530782367350152</v>
      </c>
      <c r="Q1008" s="6">
        <v>0</v>
      </c>
      <c r="R1008" s="48">
        <v>-56.898010271105278</v>
      </c>
      <c r="S1008" s="6">
        <v>0</v>
      </c>
      <c r="T1008" s="5">
        <v>0.1</v>
      </c>
      <c r="U1008" s="6">
        <v>0</v>
      </c>
      <c r="V1008" s="9">
        <v>0</v>
      </c>
      <c r="W1008" s="6">
        <v>0</v>
      </c>
      <c r="X1008" s="25">
        <v>0.8</v>
      </c>
      <c r="Y1008" s="6">
        <v>0</v>
      </c>
      <c r="Z1008" s="29">
        <v>0.13112554426347717</v>
      </c>
      <c r="AA1008" s="6">
        <v>0</v>
      </c>
      <c r="AB1008" s="52">
        <v>0.1563225964147909</v>
      </c>
      <c r="AC1008" s="6">
        <v>0</v>
      </c>
      <c r="AD1008" s="33">
        <v>0.61204723519999993</v>
      </c>
      <c r="AE1008" s="6">
        <v>0</v>
      </c>
      <c r="AF1008" s="35">
        <v>7.9111705831887944</v>
      </c>
      <c r="AG1008" s="6">
        <v>0</v>
      </c>
      <c r="AH1008" s="9">
        <v>252.54381270903011</v>
      </c>
      <c r="AI1008" s="6">
        <v>0</v>
      </c>
    </row>
    <row r="1009" spans="1:35">
      <c r="A1009" s="1" t="s">
        <v>85</v>
      </c>
      <c r="B1009" s="1" t="s">
        <v>108</v>
      </c>
      <c r="C1009" s="1" t="s">
        <v>109</v>
      </c>
      <c r="D1009" s="10">
        <v>0.91180555555555554</v>
      </c>
      <c r="E1009" s="3">
        <f t="shared" si="134"/>
        <v>-159.99799999999999</v>
      </c>
      <c r="F1009" s="3">
        <f t="shared" si="135"/>
        <v>40.0015</v>
      </c>
      <c r="G1009" s="1">
        <v>5475</v>
      </c>
      <c r="H1009" s="11">
        <v>29.440550583142684</v>
      </c>
      <c r="I1009" s="1">
        <v>0</v>
      </c>
      <c r="J1009" s="14">
        <v>14.406700000000001</v>
      </c>
      <c r="K1009" s="6">
        <v>0</v>
      </c>
      <c r="L1009" s="20">
        <v>33.694200000000002</v>
      </c>
      <c r="M1009" s="6">
        <v>0</v>
      </c>
      <c r="N1009" s="7">
        <v>25.093400837157787</v>
      </c>
      <c r="O1009" s="6">
        <v>0</v>
      </c>
      <c r="P1009" s="29">
        <v>7.1353534234127451</v>
      </c>
      <c r="Q1009" s="6">
        <v>0</v>
      </c>
      <c r="R1009" s="48">
        <v>-59.469925409499581</v>
      </c>
      <c r="S1009" s="6">
        <v>0</v>
      </c>
      <c r="T1009" s="5">
        <v>0</v>
      </c>
      <c r="U1009" s="6">
        <v>0</v>
      </c>
      <c r="V1009" s="9">
        <v>0</v>
      </c>
      <c r="W1009" s="6">
        <v>0</v>
      </c>
      <c r="X1009" s="23">
        <v>0</v>
      </c>
      <c r="Y1009" s="6">
        <v>0</v>
      </c>
      <c r="Z1009" s="29">
        <v>0.14642463420210799</v>
      </c>
      <c r="AA1009" s="6">
        <v>0</v>
      </c>
      <c r="AB1009" s="52">
        <v>0.2392287451957178</v>
      </c>
      <c r="AC1009" s="6">
        <v>0</v>
      </c>
      <c r="AD1009" s="33">
        <v>0.50335811162975208</v>
      </c>
      <c r="AE1009" s="6">
        <v>0</v>
      </c>
      <c r="AF1009" s="35">
        <v>7.3839679263361955</v>
      </c>
      <c r="AG1009" s="6">
        <v>0</v>
      </c>
      <c r="AH1009" s="9">
        <v>272.19331103678928</v>
      </c>
      <c r="AI1009" s="6">
        <v>0</v>
      </c>
    </row>
    <row r="1010" spans="1:35">
      <c r="A1010" s="1" t="s">
        <v>85</v>
      </c>
      <c r="B1010" s="1" t="s">
        <v>108</v>
      </c>
      <c r="C1010" s="1" t="s">
        <v>109</v>
      </c>
      <c r="D1010" s="10">
        <v>0.91180555555555554</v>
      </c>
      <c r="E1010" s="3">
        <f t="shared" si="134"/>
        <v>-159.99799999999999</v>
      </c>
      <c r="F1010" s="3">
        <f t="shared" si="135"/>
        <v>40.0015</v>
      </c>
      <c r="G1010" s="1">
        <v>5475</v>
      </c>
      <c r="H1010" s="11">
        <v>40.413935707194256</v>
      </c>
      <c r="I1010" s="1">
        <v>0</v>
      </c>
      <c r="J1010" s="14">
        <v>12.813599999999999</v>
      </c>
      <c r="K1010" s="6">
        <v>0</v>
      </c>
      <c r="L1010" s="20">
        <v>33.696800000000003</v>
      </c>
      <c r="M1010" s="6">
        <v>0</v>
      </c>
      <c r="N1010" s="7">
        <v>25.42079321040228</v>
      </c>
      <c r="O1010" s="6">
        <v>0</v>
      </c>
      <c r="P1010" s="29">
        <v>7.0215758958555572</v>
      </c>
      <c r="Q1010" s="6">
        <v>0</v>
      </c>
      <c r="R1010" s="48">
        <v>-45.726259424621105</v>
      </c>
      <c r="S1010" s="6">
        <v>0</v>
      </c>
      <c r="T1010" s="5">
        <v>0.1</v>
      </c>
      <c r="U1010" s="6">
        <v>0</v>
      </c>
      <c r="V1010" s="9">
        <v>0</v>
      </c>
      <c r="W1010" s="6">
        <v>0</v>
      </c>
      <c r="X1010" s="25">
        <v>0.3</v>
      </c>
      <c r="Y1010" s="6">
        <v>0</v>
      </c>
      <c r="Z1010" s="29">
        <v>0.21499087049702548</v>
      </c>
      <c r="AA1010" s="6">
        <v>0</v>
      </c>
      <c r="AB1010" s="52">
        <v>0.4129859088341819</v>
      </c>
      <c r="AC1010" s="6">
        <v>0</v>
      </c>
      <c r="AD1010" s="33">
        <v>0.56542502653884286</v>
      </c>
      <c r="AE1010" s="6">
        <v>0</v>
      </c>
      <c r="AF1010" s="35">
        <v>9.8504190543401542</v>
      </c>
      <c r="AG1010" s="6">
        <v>0</v>
      </c>
      <c r="AH1010" s="9">
        <v>274.0695652173913</v>
      </c>
      <c r="AI1010" s="6">
        <v>0</v>
      </c>
    </row>
    <row r="1011" spans="1:35">
      <c r="A1011" s="1" t="s">
        <v>85</v>
      </c>
      <c r="B1011" s="1" t="s">
        <v>108</v>
      </c>
      <c r="C1011" s="1" t="s">
        <v>109</v>
      </c>
      <c r="D1011" s="10">
        <v>0.91180555555555554</v>
      </c>
      <c r="E1011" s="3">
        <f t="shared" si="134"/>
        <v>-159.99799999999999</v>
      </c>
      <c r="F1011" s="3">
        <f t="shared" si="135"/>
        <v>40.0015</v>
      </c>
      <c r="G1011" s="1">
        <v>5475</v>
      </c>
      <c r="H1011" s="11">
        <v>49.644617137634242</v>
      </c>
      <c r="I1011" s="1">
        <v>0</v>
      </c>
      <c r="J1011" s="14">
        <v>11.9796</v>
      </c>
      <c r="K1011" s="6">
        <v>0</v>
      </c>
      <c r="L1011" s="20">
        <v>33.670499999999997</v>
      </c>
      <c r="M1011" s="6">
        <v>0</v>
      </c>
      <c r="N1011" s="7">
        <v>25.560952574446674</v>
      </c>
      <c r="O1011" s="6">
        <v>0</v>
      </c>
      <c r="P1011" s="29">
        <v>6.6220152107779233</v>
      </c>
      <c r="Q1011" s="6">
        <v>0</v>
      </c>
      <c r="R1011" s="48">
        <v>-23.089310151098118</v>
      </c>
      <c r="S1011" s="6">
        <v>0</v>
      </c>
      <c r="T1011" s="5">
        <v>0.88</v>
      </c>
      <c r="U1011" s="6">
        <v>0</v>
      </c>
      <c r="V1011" s="9">
        <v>0.1</v>
      </c>
      <c r="W1011" s="6">
        <v>0</v>
      </c>
      <c r="X1011" s="25">
        <v>1.5</v>
      </c>
      <c r="Y1011" s="6">
        <v>0</v>
      </c>
      <c r="Z1011" s="29">
        <v>0.3427019241827689</v>
      </c>
      <c r="AA1011" s="6">
        <v>0</v>
      </c>
      <c r="AB1011" s="52">
        <v>0.67384234501622831</v>
      </c>
      <c r="AC1011" s="6">
        <v>0</v>
      </c>
      <c r="AD1011" s="33">
        <v>0.5088449898842976</v>
      </c>
      <c r="AE1011" s="6">
        <v>0</v>
      </c>
      <c r="AF1011" s="35"/>
      <c r="AG1011" s="6"/>
      <c r="AH1011" s="9">
        <v>273.36263736263732</v>
      </c>
      <c r="AI1011" s="6">
        <v>0</v>
      </c>
    </row>
    <row r="1012" spans="1:35">
      <c r="A1012" s="1" t="s">
        <v>85</v>
      </c>
      <c r="B1012" s="1" t="s">
        <v>108</v>
      </c>
      <c r="C1012" s="1" t="s">
        <v>109</v>
      </c>
      <c r="D1012" s="10">
        <v>0.91180555555555554</v>
      </c>
      <c r="E1012" s="3">
        <f t="shared" si="134"/>
        <v>-159.99799999999999</v>
      </c>
      <c r="F1012" s="3">
        <f t="shared" si="135"/>
        <v>40.0015</v>
      </c>
      <c r="G1012" s="1">
        <v>5475</v>
      </c>
      <c r="H1012" s="11">
        <v>74.250128188109613</v>
      </c>
      <c r="I1012" s="1">
        <v>0</v>
      </c>
      <c r="J1012" s="14">
        <v>10.317299999999999</v>
      </c>
      <c r="K1012" s="6">
        <v>0</v>
      </c>
      <c r="L1012" s="20">
        <v>33.666200000000003</v>
      </c>
      <c r="M1012" s="6">
        <v>0</v>
      </c>
      <c r="N1012" s="7">
        <v>25.856949871425968</v>
      </c>
      <c r="O1012" s="6">
        <v>0</v>
      </c>
      <c r="P1012" s="29">
        <v>5.9201378353285126</v>
      </c>
      <c r="Q1012" s="6">
        <v>0</v>
      </c>
      <c r="R1012" s="48">
        <v>18.208118895918517</v>
      </c>
      <c r="S1012" s="6">
        <v>0</v>
      </c>
      <c r="T1012" s="5">
        <v>7.37</v>
      </c>
      <c r="U1012" s="6">
        <v>0</v>
      </c>
      <c r="V1012" s="9">
        <v>0.42</v>
      </c>
      <c r="W1012" s="6">
        <v>0</v>
      </c>
      <c r="X1012" s="25">
        <v>8.1999999999999993</v>
      </c>
      <c r="Y1012" s="6">
        <v>0</v>
      </c>
      <c r="Z1012" s="29">
        <v>0.70299243776836617</v>
      </c>
      <c r="AA1012" s="6">
        <v>0</v>
      </c>
      <c r="AB1012" s="52">
        <v>0.16360539031835064</v>
      </c>
      <c r="AC1012" s="6">
        <v>0</v>
      </c>
      <c r="AD1012" s="33">
        <v>0.12738348408595043</v>
      </c>
      <c r="AE1012" s="6">
        <v>0</v>
      </c>
      <c r="AF1012" s="35">
        <v>3.7585650441091265</v>
      </c>
      <c r="AG1012" s="6">
        <v>0</v>
      </c>
      <c r="AH1012" s="9">
        <v>110.38028169014083</v>
      </c>
      <c r="AI1012" s="6">
        <v>0</v>
      </c>
    </row>
    <row r="1013" spans="1:35">
      <c r="A1013" s="1" t="s">
        <v>85</v>
      </c>
      <c r="B1013" s="1" t="s">
        <v>108</v>
      </c>
      <c r="C1013" s="1" t="s">
        <v>109</v>
      </c>
      <c r="D1013" s="10">
        <v>0.91180555555555554</v>
      </c>
      <c r="E1013" s="3">
        <f t="shared" si="134"/>
        <v>-159.99799999999999</v>
      </c>
      <c r="F1013" s="3">
        <f t="shared" si="135"/>
        <v>40.0015</v>
      </c>
      <c r="G1013" s="1">
        <v>5475</v>
      </c>
      <c r="H1013" s="11">
        <v>98.508508475992627</v>
      </c>
      <c r="I1013" s="1">
        <v>0</v>
      </c>
      <c r="J1013" s="14">
        <v>10.4444</v>
      </c>
      <c r="K1013" s="6">
        <v>0</v>
      </c>
      <c r="L1013" s="20">
        <v>33.889000000000003</v>
      </c>
      <c r="M1013" s="6">
        <v>0</v>
      </c>
      <c r="N1013" s="7">
        <v>26.008769418685461</v>
      </c>
      <c r="O1013" s="6">
        <v>0</v>
      </c>
      <c r="P1013" s="29">
        <v>5.747945942475603</v>
      </c>
      <c r="Q1013" s="6">
        <v>0</v>
      </c>
      <c r="R1013" s="48">
        <v>24.713523523382776</v>
      </c>
      <c r="S1013" s="6">
        <v>0</v>
      </c>
      <c r="T1013" s="5">
        <v>8.32</v>
      </c>
      <c r="U1013" s="6">
        <v>0</v>
      </c>
      <c r="V1013" s="9">
        <v>0.03</v>
      </c>
      <c r="W1013" s="6">
        <v>0</v>
      </c>
      <c r="X1013" s="25">
        <v>8.9</v>
      </c>
      <c r="Y1013" s="6">
        <v>0</v>
      </c>
      <c r="Z1013" s="29">
        <v>0.67006917678890487</v>
      </c>
      <c r="AA1013" s="6">
        <v>0</v>
      </c>
      <c r="AB1013" s="52">
        <v>2.8984048464671831E-2</v>
      </c>
      <c r="AC1013" s="6">
        <v>0</v>
      </c>
      <c r="AD1013" s="33">
        <v>8.5461462426446283E-2</v>
      </c>
      <c r="AE1013" s="6">
        <v>0</v>
      </c>
      <c r="AF1013" s="35">
        <v>2.9074957935070245</v>
      </c>
      <c r="AG1013" s="6">
        <v>0</v>
      </c>
      <c r="AH1013" s="9">
        <v>106.23618634886239</v>
      </c>
      <c r="AI1013" s="6">
        <v>0</v>
      </c>
    </row>
    <row r="1014" spans="1:35">
      <c r="A1014" s="1" t="s">
        <v>85</v>
      </c>
      <c r="B1014" s="1" t="s">
        <v>108</v>
      </c>
      <c r="C1014" s="1" t="s">
        <v>109</v>
      </c>
      <c r="D1014" s="10">
        <v>0.91180555555555554</v>
      </c>
      <c r="E1014" s="3">
        <f t="shared" si="134"/>
        <v>-159.99799999999999</v>
      </c>
      <c r="F1014" s="3">
        <f t="shared" si="135"/>
        <v>40.0015</v>
      </c>
      <c r="G1014" s="1">
        <v>5475</v>
      </c>
      <c r="H1014" s="11">
        <v>148.64787574225198</v>
      </c>
      <c r="I1014" s="1">
        <v>0</v>
      </c>
      <c r="J1014" s="14">
        <v>10.175599999999999</v>
      </c>
      <c r="K1014" s="6">
        <v>0</v>
      </c>
      <c r="L1014" s="20">
        <v>34.107599999999998</v>
      </c>
      <c r="M1014" s="6">
        <v>0</v>
      </c>
      <c r="N1014" s="7">
        <v>26.225606446474103</v>
      </c>
      <c r="O1014" s="6">
        <v>0</v>
      </c>
      <c r="P1014" s="29">
        <v>5.3171121251629732</v>
      </c>
      <c r="Q1014" s="6">
        <v>0</v>
      </c>
      <c r="R1014" s="48">
        <v>45.216116851599082</v>
      </c>
      <c r="S1014" s="6">
        <v>0</v>
      </c>
      <c r="T1014" s="5">
        <v>13.8</v>
      </c>
      <c r="U1014" s="6">
        <v>0</v>
      </c>
      <c r="V1014" s="9">
        <v>0</v>
      </c>
      <c r="W1014" s="6">
        <v>0</v>
      </c>
      <c r="X1014" s="25">
        <v>15.1</v>
      </c>
      <c r="Y1014" s="6">
        <v>0</v>
      </c>
      <c r="Z1014" s="29">
        <v>0.96977064106503597</v>
      </c>
      <c r="AA1014" s="6">
        <v>0</v>
      </c>
      <c r="AB1014" s="52"/>
      <c r="AC1014" s="6"/>
      <c r="AD1014" s="33">
        <v>4.4477790783471076E-2</v>
      </c>
      <c r="AE1014" s="6">
        <v>0</v>
      </c>
      <c r="AF1014" s="35">
        <v>2.5904847279845735</v>
      </c>
      <c r="AG1014" s="6">
        <v>0</v>
      </c>
      <c r="AH1014" s="9">
        <v>92.569880823401959</v>
      </c>
      <c r="AI1014" s="6">
        <v>0</v>
      </c>
    </row>
    <row r="1015" spans="1:35">
      <c r="A1015" s="1" t="s">
        <v>85</v>
      </c>
      <c r="B1015" s="1" t="s">
        <v>108</v>
      </c>
      <c r="C1015" s="1" t="s">
        <v>109</v>
      </c>
      <c r="D1015" s="10">
        <v>0.91180555555555554</v>
      </c>
      <c r="E1015" s="3">
        <f t="shared" si="134"/>
        <v>-159.99799999999999</v>
      </c>
      <c r="F1015" s="3">
        <f t="shared" si="135"/>
        <v>40.0015</v>
      </c>
      <c r="G1015" s="1">
        <v>5475</v>
      </c>
      <c r="H1015" s="11">
        <v>197.9194315021829</v>
      </c>
      <c r="I1015" s="1">
        <v>0</v>
      </c>
      <c r="J1015" s="14">
        <v>9.6276100000000007</v>
      </c>
      <c r="K1015" s="6">
        <v>0</v>
      </c>
      <c r="L1015" s="20">
        <v>34.110799999999998</v>
      </c>
      <c r="M1015" s="6">
        <v>0</v>
      </c>
      <c r="N1015" s="7">
        <v>26.320349969745621</v>
      </c>
      <c r="O1015" s="6">
        <v>0</v>
      </c>
      <c r="P1015" s="29">
        <v>5.1353574730354383</v>
      </c>
      <c r="Q1015" s="6">
        <v>0</v>
      </c>
      <c r="R1015" s="48">
        <v>56.760286853994046</v>
      </c>
      <c r="S1015" s="6">
        <v>0</v>
      </c>
      <c r="T1015" s="5">
        <v>15.8</v>
      </c>
      <c r="U1015" s="6">
        <v>0</v>
      </c>
      <c r="V1015" s="9">
        <v>0</v>
      </c>
      <c r="W1015" s="6">
        <v>0</v>
      </c>
      <c r="X1015" s="25">
        <v>20</v>
      </c>
      <c r="Y1015" s="6">
        <v>0</v>
      </c>
      <c r="Z1015" s="29">
        <v>1.0945319188884257</v>
      </c>
      <c r="AA1015" s="6">
        <v>0</v>
      </c>
      <c r="AB1015" s="52"/>
      <c r="AC1015" s="6"/>
      <c r="AD1015" s="33">
        <v>1.0256988208864443E-2</v>
      </c>
      <c r="AE1015" s="6">
        <v>0</v>
      </c>
      <c r="AF1015" s="35">
        <v>2.554229706321844</v>
      </c>
      <c r="AG1015" s="6">
        <v>0</v>
      </c>
      <c r="AH1015" s="9">
        <v>143.14478873239437</v>
      </c>
      <c r="AI1015" s="6">
        <v>0</v>
      </c>
    </row>
    <row r="1016" spans="1:35">
      <c r="A1016" s="1" t="s">
        <v>85</v>
      </c>
      <c r="B1016" s="1" t="s">
        <v>108</v>
      </c>
      <c r="C1016" s="1" t="s">
        <v>109</v>
      </c>
      <c r="D1016" s="10">
        <v>0.91180555555555554</v>
      </c>
      <c r="E1016" s="3">
        <f t="shared" si="134"/>
        <v>-159.99799999999999</v>
      </c>
      <c r="F1016" s="3">
        <f t="shared" si="135"/>
        <v>40.0015</v>
      </c>
      <c r="G1016" s="1">
        <v>5475</v>
      </c>
      <c r="H1016" s="11">
        <v>248.50828461615217</v>
      </c>
      <c r="I1016" s="1">
        <v>0</v>
      </c>
      <c r="J1016" s="14">
        <v>9.0169499999999996</v>
      </c>
      <c r="K1016" s="6">
        <v>0</v>
      </c>
      <c r="L1016" s="20">
        <v>34.071100000000001</v>
      </c>
      <c r="M1016" s="6">
        <v>0</v>
      </c>
      <c r="N1016" s="7">
        <v>26.388381450113684</v>
      </c>
      <c r="O1016" s="6">
        <v>0</v>
      </c>
      <c r="P1016" s="29">
        <v>5.0041840504128636</v>
      </c>
      <c r="Q1016" s="6">
        <v>0</v>
      </c>
      <c r="R1016" s="48">
        <v>66.609348620092646</v>
      </c>
      <c r="S1016" s="6">
        <v>0</v>
      </c>
      <c r="T1016" s="5">
        <v>17.8</v>
      </c>
      <c r="U1016" s="6">
        <v>0</v>
      </c>
      <c r="V1016" s="9">
        <v>0</v>
      </c>
      <c r="W1016" s="6">
        <v>0</v>
      </c>
      <c r="X1016" s="25">
        <v>24.1</v>
      </c>
      <c r="Y1016" s="6">
        <v>0</v>
      </c>
      <c r="Z1016" s="29">
        <v>1.2386718430335624</v>
      </c>
      <c r="AA1016" s="6">
        <v>0</v>
      </c>
      <c r="AB1016" s="52">
        <v>8.3126839505277064E-3</v>
      </c>
      <c r="AC1016" s="6">
        <v>0</v>
      </c>
      <c r="AD1016" s="33">
        <v>2.5759840969696974E-3</v>
      </c>
      <c r="AE1016" s="6">
        <v>0</v>
      </c>
      <c r="AF1016" s="35">
        <v>1.8765967231963205</v>
      </c>
      <c r="AG1016" s="6">
        <v>0</v>
      </c>
      <c r="AH1016" s="9">
        <v>19.100361550928813</v>
      </c>
      <c r="AI1016" s="6">
        <v>0</v>
      </c>
    </row>
    <row r="1017" spans="1:35">
      <c r="A1017" s="1" t="s">
        <v>85</v>
      </c>
      <c r="B1017" s="1" t="s">
        <v>108</v>
      </c>
      <c r="C1017" s="1" t="s">
        <v>109</v>
      </c>
      <c r="D1017" s="10">
        <v>0.91180555555555554</v>
      </c>
      <c r="E1017" s="3">
        <f t="shared" si="134"/>
        <v>-159.99799999999999</v>
      </c>
      <c r="F1017" s="3">
        <f t="shared" si="135"/>
        <v>40.0015</v>
      </c>
      <c r="G1017" s="1">
        <v>5475</v>
      </c>
      <c r="H1017" s="11">
        <v>296.64113463063836</v>
      </c>
      <c r="I1017" s="1">
        <v>0</v>
      </c>
      <c r="J1017" s="14">
        <v>8.1735100000000003</v>
      </c>
      <c r="K1017" s="6">
        <v>0</v>
      </c>
      <c r="L1017" s="20">
        <v>34.016100000000002</v>
      </c>
      <c r="M1017" s="6">
        <v>0</v>
      </c>
      <c r="N1017" s="7">
        <v>26.47554723140297</v>
      </c>
      <c r="O1017" s="6">
        <v>0</v>
      </c>
      <c r="P1017" s="29">
        <v>4.7146982438465486</v>
      </c>
      <c r="Q1017" s="6">
        <v>0</v>
      </c>
      <c r="R1017" s="48">
        <v>85.215879432609682</v>
      </c>
      <c r="S1017" s="6">
        <v>0</v>
      </c>
      <c r="T1017" s="5">
        <v>20.3</v>
      </c>
      <c r="U1017" s="6">
        <v>0</v>
      </c>
      <c r="V1017" s="9">
        <v>0</v>
      </c>
      <c r="W1017" s="6">
        <v>0</v>
      </c>
      <c r="X1017" s="25">
        <v>30.4</v>
      </c>
      <c r="Y1017" s="6">
        <v>0</v>
      </c>
      <c r="Z1017" s="29">
        <v>1.4283843474599127</v>
      </c>
      <c r="AA1017" s="6">
        <v>0</v>
      </c>
      <c r="AB1017" s="52"/>
      <c r="AC1017" s="6"/>
      <c r="AD1017" s="33">
        <v>2.6795725575757576E-3</v>
      </c>
      <c r="AE1017" s="6">
        <v>0</v>
      </c>
      <c r="AF1017" s="35">
        <v>1.8257142857142858</v>
      </c>
      <c r="AG1017" s="6">
        <v>0</v>
      </c>
      <c r="AH1017" s="9">
        <v>27.797492562685935</v>
      </c>
      <c r="AI1017" s="6">
        <v>0</v>
      </c>
    </row>
    <row r="1018" spans="1:35">
      <c r="A1018" s="1" t="s">
        <v>85</v>
      </c>
      <c r="B1018" s="1" t="s">
        <v>108</v>
      </c>
      <c r="C1018" s="1" t="s">
        <v>109</v>
      </c>
      <c r="D1018" s="10">
        <v>0.91180555555555554</v>
      </c>
      <c r="E1018" s="3">
        <f t="shared" si="134"/>
        <v>-159.99799999999999</v>
      </c>
      <c r="F1018" s="3">
        <f t="shared" si="135"/>
        <v>40.0015</v>
      </c>
      <c r="G1018" s="1">
        <v>5475</v>
      </c>
      <c r="H1018" s="11">
        <v>396.57531133396799</v>
      </c>
      <c r="I1018" s="1">
        <v>0</v>
      </c>
      <c r="J1018" s="14">
        <v>6.7522599999999997</v>
      </c>
      <c r="K1018" s="6">
        <v>0</v>
      </c>
      <c r="L1018" s="20">
        <v>33.973700000000001</v>
      </c>
      <c r="M1018" s="6">
        <v>0</v>
      </c>
      <c r="N1018" s="7">
        <v>26.644113167992145</v>
      </c>
      <c r="O1018" s="6">
        <v>0</v>
      </c>
      <c r="P1018" s="29">
        <v>3.7708558136778469</v>
      </c>
      <c r="Q1018" s="6">
        <v>0</v>
      </c>
      <c r="R1018" s="48">
        <v>137.2915787573491</v>
      </c>
      <c r="S1018" s="6">
        <v>0</v>
      </c>
      <c r="T1018" s="5">
        <v>27.2</v>
      </c>
      <c r="U1018" s="6">
        <v>0</v>
      </c>
      <c r="V1018" s="9">
        <v>0</v>
      </c>
      <c r="W1018" s="6">
        <v>0</v>
      </c>
      <c r="X1018" s="25">
        <v>47.7</v>
      </c>
      <c r="Y1018" s="6">
        <v>0</v>
      </c>
      <c r="Z1018" s="29">
        <v>1.9123083214550132</v>
      </c>
      <c r="AA1018" s="6">
        <v>0</v>
      </c>
      <c r="AB1018" s="52"/>
      <c r="AC1018" s="6"/>
      <c r="AD1018" s="33">
        <v>3.3454983757575762E-3</v>
      </c>
      <c r="AE1018" s="6">
        <v>0</v>
      </c>
      <c r="AF1018" s="35">
        <v>1.507116139459709</v>
      </c>
      <c r="AG1018" s="6">
        <v>0</v>
      </c>
      <c r="AH1018" s="9">
        <v>22.482609495767392</v>
      </c>
      <c r="AI1018" s="6">
        <v>0</v>
      </c>
    </row>
    <row r="1019" spans="1:35">
      <c r="A1019" s="1" t="s">
        <v>85</v>
      </c>
      <c r="B1019" s="1" t="s">
        <v>108</v>
      </c>
      <c r="C1019" s="1" t="s">
        <v>109</v>
      </c>
      <c r="D1019" s="10">
        <v>0.91180555555555554</v>
      </c>
      <c r="E1019" s="3">
        <f t="shared" si="134"/>
        <v>-159.99799999999999</v>
      </c>
      <c r="F1019" s="3">
        <f t="shared" si="135"/>
        <v>40.0015</v>
      </c>
      <c r="G1019" s="1">
        <v>5475</v>
      </c>
      <c r="H1019" s="11">
        <v>495.44340055232351</v>
      </c>
      <c r="I1019" s="1">
        <v>0</v>
      </c>
      <c r="J1019" s="14">
        <v>5.5552799999999998</v>
      </c>
      <c r="K1019" s="6">
        <v>0</v>
      </c>
      <c r="L1019" s="20">
        <v>33.988599999999998</v>
      </c>
      <c r="M1019" s="6">
        <v>0</v>
      </c>
      <c r="N1019" s="7">
        <v>26.808375949151468</v>
      </c>
      <c r="O1019" s="6">
        <v>0</v>
      </c>
      <c r="P1019" s="29">
        <v>2.6448139148986609</v>
      </c>
      <c r="Q1019" s="6">
        <v>0</v>
      </c>
      <c r="R1019" s="48">
        <v>196.30257014715272</v>
      </c>
      <c r="S1019" s="6">
        <v>0</v>
      </c>
      <c r="T1019" s="5">
        <v>33.6</v>
      </c>
      <c r="U1019" s="6">
        <v>0</v>
      </c>
      <c r="V1019" s="9">
        <v>0</v>
      </c>
      <c r="W1019" s="6">
        <v>0</v>
      </c>
      <c r="X1019" s="25">
        <v>70.7</v>
      </c>
      <c r="Y1019" s="6">
        <v>0</v>
      </c>
      <c r="Z1019" s="29">
        <v>2.4097688772726276</v>
      </c>
      <c r="AA1019" s="6">
        <v>0</v>
      </c>
      <c r="AB1019" s="52"/>
      <c r="AC1019" s="6"/>
      <c r="AD1019" s="33">
        <v>1.7902111030303027E-3</v>
      </c>
      <c r="AE1019" s="6">
        <v>0</v>
      </c>
      <c r="AF1019" s="35">
        <v>1.2275857422831946</v>
      </c>
      <c r="AG1019" s="6">
        <v>0</v>
      </c>
      <c r="AH1019" s="9">
        <v>15.83778064041222</v>
      </c>
      <c r="AI1019" s="6">
        <v>0</v>
      </c>
    </row>
    <row r="1020" spans="1:35">
      <c r="A1020" s="1" t="s">
        <v>85</v>
      </c>
      <c r="B1020" s="1" t="s">
        <v>108</v>
      </c>
      <c r="C1020" s="1" t="s">
        <v>109</v>
      </c>
      <c r="D1020" s="10">
        <v>0.91180555555555554</v>
      </c>
      <c r="E1020" s="3">
        <f t="shared" si="134"/>
        <v>-159.99799999999999</v>
      </c>
      <c r="F1020" s="3">
        <f t="shared" si="135"/>
        <v>40.0015</v>
      </c>
      <c r="G1020" s="1">
        <v>5475</v>
      </c>
      <c r="H1020" s="11">
        <v>594.31366134897792</v>
      </c>
      <c r="I1020" s="1">
        <v>0</v>
      </c>
      <c r="J1020" s="14">
        <v>4.6396699999999997</v>
      </c>
      <c r="K1020" s="6">
        <v>0</v>
      </c>
      <c r="L1020" s="20">
        <v>34.058399999999999</v>
      </c>
      <c r="M1020" s="6">
        <v>0</v>
      </c>
      <c r="N1020" s="7">
        <v>26.969279730941253</v>
      </c>
      <c r="O1020" s="6">
        <v>0</v>
      </c>
      <c r="P1020" s="29">
        <v>1.758267867725495</v>
      </c>
      <c r="Q1020" s="6">
        <v>0</v>
      </c>
      <c r="R1020" s="48">
        <v>242.75034296795269</v>
      </c>
      <c r="S1020" s="6">
        <v>0</v>
      </c>
      <c r="T1020" s="5">
        <v>38.9</v>
      </c>
      <c r="U1020" s="6">
        <v>0</v>
      </c>
      <c r="V1020" s="9">
        <v>0</v>
      </c>
      <c r="W1020" s="6">
        <v>0</v>
      </c>
      <c r="X1020" s="25">
        <v>96.5</v>
      </c>
      <c r="Y1020" s="6">
        <v>0</v>
      </c>
      <c r="Z1020" s="29">
        <v>2.8195253556432762</v>
      </c>
      <c r="AA1020" s="6">
        <v>0</v>
      </c>
      <c r="AB1020" s="52"/>
      <c r="AC1020" s="6"/>
      <c r="AD1020" s="33">
        <v>1.5127420121212123E-3</v>
      </c>
      <c r="AE1020" s="6">
        <v>0</v>
      </c>
      <c r="AF1020" s="35">
        <v>0.89961627906976749</v>
      </c>
      <c r="AG1020" s="6">
        <v>0</v>
      </c>
      <c r="AH1020" s="9">
        <v>13.970095693779905</v>
      </c>
      <c r="AI1020" s="6">
        <v>0</v>
      </c>
    </row>
    <row r="1021" spans="1:35">
      <c r="A1021" s="1" t="s">
        <v>85</v>
      </c>
      <c r="B1021" s="1" t="s">
        <v>108</v>
      </c>
      <c r="C1021" s="1" t="s">
        <v>109</v>
      </c>
      <c r="D1021" s="10">
        <v>0.91180555555555554</v>
      </c>
      <c r="E1021" s="3">
        <f t="shared" si="134"/>
        <v>-159.99799999999999</v>
      </c>
      <c r="F1021" s="3">
        <f t="shared" si="135"/>
        <v>40.0015</v>
      </c>
      <c r="G1021" s="1">
        <v>5475</v>
      </c>
      <c r="H1021" s="11">
        <v>791.90873241077918</v>
      </c>
      <c r="I1021" s="1">
        <v>0</v>
      </c>
      <c r="J1021" s="14">
        <v>3.8387500000000001</v>
      </c>
      <c r="K1021" s="6">
        <v>0</v>
      </c>
      <c r="L1021" s="20">
        <v>34.200099999999999</v>
      </c>
      <c r="M1021" s="6">
        <v>0</v>
      </c>
      <c r="N1021" s="7">
        <v>27.166347573950134</v>
      </c>
      <c r="O1021" s="6">
        <v>0</v>
      </c>
      <c r="P1021" s="29">
        <v>0.87354926711706382</v>
      </c>
      <c r="Q1021" s="6">
        <v>0</v>
      </c>
      <c r="R1021" s="48">
        <v>288.30536192699964</v>
      </c>
      <c r="S1021" s="6">
        <v>0</v>
      </c>
      <c r="T1021" s="5">
        <v>42.7</v>
      </c>
      <c r="U1021" s="6">
        <v>0</v>
      </c>
      <c r="V1021" s="9">
        <v>0</v>
      </c>
      <c r="W1021" s="6">
        <v>0</v>
      </c>
      <c r="X1021" s="25">
        <v>128</v>
      </c>
      <c r="Y1021" s="6">
        <v>0</v>
      </c>
      <c r="Z1021" s="29">
        <v>3.0808508327607447</v>
      </c>
      <c r="AA1021" s="6">
        <v>0</v>
      </c>
      <c r="AB1021" s="52"/>
      <c r="AC1021" s="6"/>
      <c r="AD1021" s="33">
        <v>8.608356848484849E-4</v>
      </c>
      <c r="AE1021" s="6">
        <v>0</v>
      </c>
      <c r="AF1021" s="35">
        <v>0.68532549605871163</v>
      </c>
      <c r="AG1021" s="6">
        <v>0</v>
      </c>
      <c r="AH1021" s="9">
        <v>13.299230769230769</v>
      </c>
      <c r="AI1021" s="6">
        <v>0</v>
      </c>
    </row>
    <row r="1022" spans="1:35">
      <c r="A1022" s="1" t="s">
        <v>85</v>
      </c>
      <c r="B1022" s="1" t="s">
        <v>108</v>
      </c>
      <c r="C1022" s="1" t="s">
        <v>109</v>
      </c>
      <c r="D1022" s="10">
        <v>0.60277777777777775</v>
      </c>
      <c r="E1022" s="3">
        <f>-(160+0/60)</f>
        <v>-160</v>
      </c>
      <c r="F1022" s="3">
        <f>40+0.12/60</f>
        <v>40.002000000000002</v>
      </c>
      <c r="G1022" s="1">
        <v>5468</v>
      </c>
      <c r="H1022" s="11">
        <v>990.38163386895997</v>
      </c>
      <c r="I1022" s="1">
        <v>0</v>
      </c>
      <c r="J1022" s="14">
        <v>3.21713</v>
      </c>
      <c r="K1022" s="6">
        <v>0</v>
      </c>
      <c r="L1022" s="20">
        <v>34.320999999999998</v>
      </c>
      <c r="M1022" s="6">
        <v>0</v>
      </c>
      <c r="N1022" s="7">
        <v>27.323092021364801</v>
      </c>
      <c r="O1022" s="6">
        <v>0</v>
      </c>
      <c r="P1022" s="29">
        <v>0.46535211072937643</v>
      </c>
      <c r="Q1022" s="6">
        <v>0</v>
      </c>
      <c r="R1022" s="48">
        <v>311.3515061763834</v>
      </c>
      <c r="S1022" s="6">
        <v>0</v>
      </c>
      <c r="T1022" s="5">
        <v>44.5</v>
      </c>
      <c r="U1022" s="6">
        <v>0</v>
      </c>
      <c r="V1022" s="9">
        <v>0.03</v>
      </c>
      <c r="W1022" s="6">
        <v>0</v>
      </c>
      <c r="X1022" s="25">
        <v>156</v>
      </c>
      <c r="Y1022" s="6">
        <v>0</v>
      </c>
      <c r="Z1022" s="29">
        <v>3.2133886018278845</v>
      </c>
      <c r="AA1022" s="6">
        <v>0</v>
      </c>
      <c r="AB1022" s="30"/>
      <c r="AC1022" s="6"/>
      <c r="AD1022" s="33">
        <v>4.2968682131661442E-4</v>
      </c>
      <c r="AE1022" s="6">
        <v>0</v>
      </c>
      <c r="AF1022" s="35">
        <v>0.57674853013228811</v>
      </c>
      <c r="AG1022" s="6">
        <v>0</v>
      </c>
      <c r="AH1022" s="9">
        <v>13.568689057421452</v>
      </c>
      <c r="AI1022" s="6">
        <v>0</v>
      </c>
    </row>
    <row r="1023" spans="1:35">
      <c r="A1023" s="1" t="s">
        <v>85</v>
      </c>
      <c r="B1023" s="1" t="s">
        <v>108</v>
      </c>
      <c r="C1023" s="1" t="s">
        <v>109</v>
      </c>
      <c r="D1023" s="10">
        <v>0.60277777777777775</v>
      </c>
      <c r="E1023" s="3">
        <f t="shared" ref="E1023:E1031" si="136">-(160+0/60)</f>
        <v>-160</v>
      </c>
      <c r="F1023" s="3">
        <f t="shared" ref="F1023:F1031" si="137">40+0.12/60</f>
        <v>40.002000000000002</v>
      </c>
      <c r="G1023" s="1">
        <v>5468</v>
      </c>
      <c r="H1023" s="11">
        <v>1483.3453245690309</v>
      </c>
      <c r="I1023" s="1">
        <v>0</v>
      </c>
      <c r="J1023" s="14">
        <v>2.3417699999999999</v>
      </c>
      <c r="K1023" s="6">
        <v>0</v>
      </c>
      <c r="L1023" s="20">
        <v>34.492600000000003</v>
      </c>
      <c r="M1023" s="6">
        <v>0</v>
      </c>
      <c r="N1023" s="7">
        <v>27.53752496069842</v>
      </c>
      <c r="O1023" s="6">
        <v>0</v>
      </c>
      <c r="P1023" s="29">
        <v>0.42009955376535157</v>
      </c>
      <c r="Q1023" s="6">
        <v>0</v>
      </c>
      <c r="R1023" s="48">
        <v>320.38311862654956</v>
      </c>
      <c r="S1023" s="6">
        <v>0</v>
      </c>
      <c r="T1023" s="5">
        <v>45.3</v>
      </c>
      <c r="U1023" s="6">
        <v>0</v>
      </c>
      <c r="V1023" s="9">
        <v>0</v>
      </c>
      <c r="W1023" s="6">
        <v>0</v>
      </c>
      <c r="X1023" s="25">
        <v>194</v>
      </c>
      <c r="Y1023" s="6">
        <v>0</v>
      </c>
      <c r="Z1023" s="29">
        <v>3.2603818027793441</v>
      </c>
      <c r="AA1023" s="6">
        <v>0</v>
      </c>
      <c r="AB1023" s="30"/>
      <c r="AC1023" s="6"/>
      <c r="AD1023" s="33">
        <v>4.7683138808777425E-4</v>
      </c>
      <c r="AE1023" s="6">
        <v>0</v>
      </c>
      <c r="AF1023" s="35">
        <v>0.41426567858892704</v>
      </c>
      <c r="AG1023" s="6">
        <v>0</v>
      </c>
      <c r="AH1023" s="9">
        <v>11.957096424702057</v>
      </c>
      <c r="AI1023" s="6">
        <v>0</v>
      </c>
    </row>
    <row r="1024" spans="1:35">
      <c r="A1024" s="1" t="s">
        <v>85</v>
      </c>
      <c r="B1024" s="1" t="s">
        <v>108</v>
      </c>
      <c r="C1024" s="1" t="s">
        <v>109</v>
      </c>
      <c r="D1024" s="10">
        <v>0.60277777777777775</v>
      </c>
      <c r="E1024" s="3">
        <f t="shared" si="136"/>
        <v>-160</v>
      </c>
      <c r="F1024" s="3">
        <f t="shared" si="137"/>
        <v>40.002000000000002</v>
      </c>
      <c r="G1024" s="1">
        <v>5468</v>
      </c>
      <c r="H1024" s="11">
        <v>1975.8324913408358</v>
      </c>
      <c r="I1024" s="1">
        <v>0</v>
      </c>
      <c r="J1024" s="14">
        <v>1.87348</v>
      </c>
      <c r="K1024" s="6">
        <v>0</v>
      </c>
      <c r="L1024" s="20">
        <v>34.5884</v>
      </c>
      <c r="M1024" s="6">
        <v>0</v>
      </c>
      <c r="N1024" s="7">
        <v>27.651844983481169</v>
      </c>
      <c r="O1024" s="6">
        <v>0</v>
      </c>
      <c r="P1024" s="29">
        <v>1.1493041010148874</v>
      </c>
      <c r="Q1024" s="6">
        <v>0</v>
      </c>
      <c r="R1024" s="48">
        <v>291.68190092563748</v>
      </c>
      <c r="S1024" s="6">
        <v>0</v>
      </c>
      <c r="T1024" s="5">
        <v>43.5</v>
      </c>
      <c r="U1024" s="6">
        <v>0</v>
      </c>
      <c r="V1024" s="9">
        <v>0</v>
      </c>
      <c r="W1024" s="6">
        <v>0</v>
      </c>
      <c r="X1024" s="25">
        <v>207</v>
      </c>
      <c r="Y1024" s="6">
        <v>0</v>
      </c>
      <c r="Z1024" s="29">
        <v>3.0931930514961552</v>
      </c>
      <c r="AA1024" s="6">
        <v>0</v>
      </c>
      <c r="AB1024" s="30"/>
      <c r="AC1024" s="6"/>
      <c r="AD1024" s="33">
        <v>9.7481538808777445E-4</v>
      </c>
      <c r="AE1024" s="6">
        <v>0</v>
      </c>
      <c r="AF1024" s="35">
        <v>0.339557155991419</v>
      </c>
      <c r="AG1024" s="6">
        <v>0</v>
      </c>
      <c r="AH1024" s="9">
        <v>9.067280606717226</v>
      </c>
      <c r="AI1024" s="6">
        <v>0</v>
      </c>
    </row>
    <row r="1025" spans="1:35">
      <c r="A1025" s="1" t="s">
        <v>85</v>
      </c>
      <c r="B1025" s="1" t="s">
        <v>108</v>
      </c>
      <c r="C1025" s="1" t="s">
        <v>109</v>
      </c>
      <c r="D1025" s="10">
        <v>0.60277777777777775</v>
      </c>
      <c r="E1025" s="3">
        <f t="shared" si="136"/>
        <v>-160</v>
      </c>
      <c r="F1025" s="3">
        <f t="shared" si="137"/>
        <v>40.002000000000002</v>
      </c>
      <c r="G1025" s="1">
        <v>5468</v>
      </c>
      <c r="H1025" s="11">
        <v>2466.1035385659329</v>
      </c>
      <c r="I1025" s="1">
        <v>0</v>
      </c>
      <c r="J1025" s="14">
        <v>1.5459700000000001</v>
      </c>
      <c r="K1025" s="6">
        <v>0</v>
      </c>
      <c r="L1025" s="20">
        <v>34.634099999999997</v>
      </c>
      <c r="M1025" s="6">
        <v>0</v>
      </c>
      <c r="N1025" s="7">
        <v>27.713193267477891</v>
      </c>
      <c r="O1025" s="6">
        <v>0</v>
      </c>
      <c r="P1025" s="29">
        <v>1.9123924692966865</v>
      </c>
      <c r="Q1025" s="6">
        <v>0</v>
      </c>
      <c r="R1025" s="48">
        <v>260.40684661590012</v>
      </c>
      <c r="S1025" s="6">
        <v>0</v>
      </c>
      <c r="T1025" s="5">
        <v>41.6</v>
      </c>
      <c r="U1025" s="6">
        <v>0</v>
      </c>
      <c r="V1025" s="9">
        <v>0</v>
      </c>
      <c r="W1025" s="6">
        <v>0</v>
      </c>
      <c r="X1025" s="25">
        <v>208</v>
      </c>
      <c r="Y1025" s="6">
        <v>0</v>
      </c>
      <c r="Z1025" s="29">
        <v>2.9264651198688139</v>
      </c>
      <c r="AA1025" s="6">
        <v>0</v>
      </c>
      <c r="AB1025" s="30"/>
      <c r="AC1025" s="6"/>
      <c r="AD1025" s="33">
        <v>6.5674567021943564E-4</v>
      </c>
      <c r="AE1025" s="6">
        <v>0</v>
      </c>
      <c r="AF1025" s="35">
        <v>0.29816634002939735</v>
      </c>
      <c r="AG1025" s="6">
        <v>0</v>
      </c>
      <c r="AH1025" s="9">
        <v>6.8386782231852656</v>
      </c>
      <c r="AI1025" s="6">
        <v>0</v>
      </c>
    </row>
    <row r="1026" spans="1:35">
      <c r="A1026" s="1" t="s">
        <v>85</v>
      </c>
      <c r="B1026" s="1" t="s">
        <v>108</v>
      </c>
      <c r="C1026" s="1" t="s">
        <v>109</v>
      </c>
      <c r="D1026" s="10">
        <v>0.60277777777777775</v>
      </c>
      <c r="E1026" s="3">
        <f t="shared" si="136"/>
        <v>-160</v>
      </c>
      <c r="F1026" s="3">
        <f t="shared" si="137"/>
        <v>40.002000000000002</v>
      </c>
      <c r="G1026" s="1">
        <v>5468</v>
      </c>
      <c r="H1026" s="11">
        <v>2956.3359047134227</v>
      </c>
      <c r="I1026" s="1">
        <v>0</v>
      </c>
      <c r="J1026" s="14">
        <v>1.3448100000000001</v>
      </c>
      <c r="K1026" s="6">
        <v>0</v>
      </c>
      <c r="L1026" s="20">
        <v>34.661499999999997</v>
      </c>
      <c r="M1026" s="6">
        <v>0</v>
      </c>
      <c r="N1026" s="7">
        <v>27.749694224918585</v>
      </c>
      <c r="O1026" s="6">
        <v>0</v>
      </c>
      <c r="P1026" s="29">
        <v>2.5872102831418076</v>
      </c>
      <c r="Q1026" s="6">
        <v>0</v>
      </c>
      <c r="R1026" s="48">
        <v>232.01729971053379</v>
      </c>
      <c r="S1026" s="6">
        <v>0</v>
      </c>
      <c r="T1026" s="5">
        <v>39.700000000000003</v>
      </c>
      <c r="U1026" s="6">
        <v>0</v>
      </c>
      <c r="V1026" s="9">
        <v>0</v>
      </c>
      <c r="W1026" s="6">
        <v>0</v>
      </c>
      <c r="X1026" s="25">
        <v>198</v>
      </c>
      <c r="Y1026" s="6">
        <v>0</v>
      </c>
      <c r="Z1026" s="29">
        <v>2.718315229072978</v>
      </c>
      <c r="AA1026" s="6">
        <v>0</v>
      </c>
      <c r="AB1026" s="30"/>
      <c r="AC1026" s="6"/>
      <c r="AD1026" s="33">
        <v>4.4631230595611275E-4</v>
      </c>
      <c r="AE1026" s="6">
        <v>0</v>
      </c>
      <c r="AF1026" s="35">
        <v>0.22654519843214108</v>
      </c>
      <c r="AG1026" s="6">
        <v>0</v>
      </c>
      <c r="AH1026" s="9">
        <v>6.8847237269772465</v>
      </c>
      <c r="AI1026" s="6">
        <v>0</v>
      </c>
    </row>
    <row r="1027" spans="1:35">
      <c r="A1027" s="1" t="s">
        <v>85</v>
      </c>
      <c r="B1027" s="1" t="s">
        <v>108</v>
      </c>
      <c r="C1027" s="1" t="s">
        <v>109</v>
      </c>
      <c r="D1027" s="10">
        <v>0.60277777777777775</v>
      </c>
      <c r="E1027" s="3">
        <f t="shared" si="136"/>
        <v>-160</v>
      </c>
      <c r="F1027" s="3">
        <f t="shared" si="137"/>
        <v>40.002000000000002</v>
      </c>
      <c r="G1027" s="1">
        <v>5468</v>
      </c>
      <c r="H1027" s="11">
        <v>3445.4644288513468</v>
      </c>
      <c r="I1027" s="1">
        <v>0</v>
      </c>
      <c r="J1027" s="14">
        <v>1.2201</v>
      </c>
      <c r="K1027" s="6">
        <v>0</v>
      </c>
      <c r="L1027" s="20">
        <v>34.677100000000003</v>
      </c>
      <c r="M1027" s="6">
        <v>0</v>
      </c>
      <c r="N1027" s="7">
        <v>27.770961385451756</v>
      </c>
      <c r="O1027" s="6">
        <v>0</v>
      </c>
      <c r="P1027" s="29">
        <v>3.0598844232515892</v>
      </c>
      <c r="Q1027" s="6">
        <v>0</v>
      </c>
      <c r="R1027" s="48">
        <v>212.0032606179538</v>
      </c>
      <c r="S1027" s="6">
        <v>0</v>
      </c>
      <c r="T1027" s="5">
        <v>38.299999999999997</v>
      </c>
      <c r="U1027" s="6">
        <v>0</v>
      </c>
      <c r="V1027" s="9">
        <v>0</v>
      </c>
      <c r="W1027" s="6">
        <v>0</v>
      </c>
      <c r="X1027" s="25">
        <v>192</v>
      </c>
      <c r="Y1027" s="6">
        <v>0</v>
      </c>
      <c r="Z1027" s="29">
        <v>2.7323374785831369</v>
      </c>
      <c r="AA1027" s="6">
        <v>0</v>
      </c>
      <c r="AB1027" s="30"/>
      <c r="AC1027" s="6"/>
      <c r="AD1027" s="33">
        <v>1.7913374294670841E-4</v>
      </c>
      <c r="AE1027" s="6">
        <v>0</v>
      </c>
      <c r="AF1027" s="35">
        <v>0.19271803037726604</v>
      </c>
      <c r="AG1027" s="6">
        <v>0</v>
      </c>
      <c r="AH1027" s="9">
        <v>5.874556213017752</v>
      </c>
      <c r="AI1027" s="6">
        <v>0</v>
      </c>
    </row>
    <row r="1028" spans="1:35">
      <c r="A1028" s="1" t="s">
        <v>85</v>
      </c>
      <c r="B1028" s="1" t="s">
        <v>108</v>
      </c>
      <c r="C1028" s="1" t="s">
        <v>109</v>
      </c>
      <c r="D1028" s="10">
        <v>0.60277777777777775</v>
      </c>
      <c r="E1028" s="3">
        <f t="shared" si="136"/>
        <v>-160</v>
      </c>
      <c r="F1028" s="3">
        <f t="shared" si="137"/>
        <v>40.002000000000002</v>
      </c>
      <c r="G1028" s="1">
        <v>5468</v>
      </c>
      <c r="H1028" s="11">
        <v>3932.4626021753475</v>
      </c>
      <c r="I1028" s="1">
        <v>0</v>
      </c>
      <c r="J1028" s="14">
        <v>1.15574</v>
      </c>
      <c r="K1028" s="6">
        <v>0</v>
      </c>
      <c r="L1028" s="20">
        <v>34.685099999999998</v>
      </c>
      <c r="M1028" s="6">
        <v>0</v>
      </c>
      <c r="N1028" s="7">
        <v>27.78182129341144</v>
      </c>
      <c r="O1028" s="6">
        <v>0</v>
      </c>
      <c r="P1028" s="29">
        <v>3.2824722189314062</v>
      </c>
      <c r="Q1028" s="6">
        <v>0</v>
      </c>
      <c r="R1028" s="48">
        <v>202.63002070443929</v>
      </c>
      <c r="S1028" s="6">
        <v>0</v>
      </c>
      <c r="T1028" s="5">
        <v>37.6</v>
      </c>
      <c r="U1028" s="6">
        <v>0</v>
      </c>
      <c r="V1028" s="9">
        <v>0</v>
      </c>
      <c r="W1028" s="6">
        <v>0</v>
      </c>
      <c r="X1028" s="25">
        <v>190</v>
      </c>
      <c r="Y1028" s="6">
        <v>0</v>
      </c>
      <c r="Z1028" s="29">
        <v>2.6238455866437711</v>
      </c>
      <c r="AA1028" s="6">
        <v>0</v>
      </c>
      <c r="AB1028" s="30"/>
      <c r="AC1028" s="6"/>
      <c r="AD1028" s="33">
        <v>1.7164056677115993E-4</v>
      </c>
      <c r="AE1028" s="6">
        <v>0</v>
      </c>
      <c r="AF1028" s="35">
        <v>0.16713682018618325</v>
      </c>
      <c r="AG1028" s="6">
        <v>0</v>
      </c>
      <c r="AH1028" s="9">
        <v>5.6507396449704146</v>
      </c>
      <c r="AI1028" s="6">
        <v>0</v>
      </c>
    </row>
    <row r="1029" spans="1:35">
      <c r="A1029" s="1" t="s">
        <v>85</v>
      </c>
      <c r="B1029" s="1" t="s">
        <v>108</v>
      </c>
      <c r="C1029" s="1" t="s">
        <v>109</v>
      </c>
      <c r="D1029" s="10">
        <v>0.60277777777777775</v>
      </c>
      <c r="E1029" s="3">
        <f t="shared" si="136"/>
        <v>-160</v>
      </c>
      <c r="F1029" s="3">
        <f t="shared" si="137"/>
        <v>40.002000000000002</v>
      </c>
      <c r="G1029" s="1">
        <v>5468</v>
      </c>
      <c r="H1029" s="11">
        <v>4418.8759829050832</v>
      </c>
      <c r="I1029" s="1">
        <v>0</v>
      </c>
      <c r="J1029" s="14">
        <v>1.1307499999999999</v>
      </c>
      <c r="K1029" s="6">
        <v>0</v>
      </c>
      <c r="L1029" s="20">
        <v>34.688000000000002</v>
      </c>
      <c r="M1029" s="6">
        <v>0</v>
      </c>
      <c r="N1029" s="7">
        <v>27.785858449826492</v>
      </c>
      <c r="O1029" s="6">
        <v>0</v>
      </c>
      <c r="P1029" s="29">
        <v>3.3122440765312158</v>
      </c>
      <c r="Q1029" s="6">
        <v>0</v>
      </c>
      <c r="R1029" s="48">
        <v>201.5207267977203</v>
      </c>
      <c r="S1029" s="6">
        <v>0</v>
      </c>
      <c r="T1029" s="5">
        <v>37.6</v>
      </c>
      <c r="U1029" s="6">
        <v>0</v>
      </c>
      <c r="V1029" s="9">
        <v>0</v>
      </c>
      <c r="W1029" s="6">
        <v>0</v>
      </c>
      <c r="X1029" s="25">
        <v>195</v>
      </c>
      <c r="Y1029" s="6">
        <v>0</v>
      </c>
      <c r="Z1029" s="29">
        <v>2.596814276541612</v>
      </c>
      <c r="AA1029" s="6">
        <v>0</v>
      </c>
      <c r="AB1029" s="30"/>
      <c r="AC1029" s="6"/>
      <c r="AD1029" s="33">
        <v>1.5681032225705327E-4</v>
      </c>
      <c r="AE1029" s="6">
        <v>0</v>
      </c>
      <c r="AF1029" s="35">
        <v>0.17026028907398336</v>
      </c>
      <c r="AG1029" s="6">
        <v>0</v>
      </c>
      <c r="AH1029" s="9">
        <v>6.4944526627218941</v>
      </c>
      <c r="AI1029" s="6">
        <v>0</v>
      </c>
    </row>
    <row r="1030" spans="1:35">
      <c r="A1030" s="1" t="s">
        <v>85</v>
      </c>
      <c r="B1030" s="1" t="s">
        <v>108</v>
      </c>
      <c r="C1030" s="1" t="s">
        <v>109</v>
      </c>
      <c r="D1030" s="10">
        <v>0.60277777777777775</v>
      </c>
      <c r="E1030" s="3">
        <f t="shared" si="136"/>
        <v>-160</v>
      </c>
      <c r="F1030" s="3">
        <f t="shared" si="137"/>
        <v>40.002000000000002</v>
      </c>
      <c r="G1030" s="1">
        <v>5468</v>
      </c>
      <c r="H1030" s="11">
        <v>4902.9726749908123</v>
      </c>
      <c r="I1030" s="1">
        <v>0</v>
      </c>
      <c r="J1030" s="14">
        <v>1.1286400000000001</v>
      </c>
      <c r="K1030" s="6">
        <v>0</v>
      </c>
      <c r="L1030" s="20">
        <v>34.69</v>
      </c>
      <c r="M1030" s="6">
        <v>0</v>
      </c>
      <c r="N1030" s="7">
        <v>27.787609959438214</v>
      </c>
      <c r="O1030" s="6">
        <v>0</v>
      </c>
      <c r="P1030" s="29">
        <v>3.3414105358764754</v>
      </c>
      <c r="Q1030" s="6">
        <v>0</v>
      </c>
      <c r="R1030" s="48">
        <v>200.23306796566058</v>
      </c>
      <c r="S1030" s="6">
        <v>0</v>
      </c>
      <c r="T1030" s="5">
        <v>37.4</v>
      </c>
      <c r="U1030" s="6">
        <v>0</v>
      </c>
      <c r="V1030" s="9">
        <v>0</v>
      </c>
      <c r="W1030" s="6">
        <v>0</v>
      </c>
      <c r="X1030" s="25">
        <v>193</v>
      </c>
      <c r="Y1030" s="6">
        <v>0</v>
      </c>
      <c r="Z1030" s="29">
        <v>2.5961943511144168</v>
      </c>
      <c r="AA1030" s="6">
        <v>0</v>
      </c>
      <c r="AB1030" s="30"/>
      <c r="AC1030" s="6"/>
      <c r="AD1030" s="33">
        <v>1.8100703699059563E-4</v>
      </c>
      <c r="AE1030" s="6">
        <v>0</v>
      </c>
      <c r="AF1030" s="35">
        <v>0.18453454189122978</v>
      </c>
      <c r="AG1030" s="6">
        <v>0</v>
      </c>
      <c r="AH1030" s="9">
        <v>12.039978331527626</v>
      </c>
      <c r="AI1030" s="6">
        <v>0</v>
      </c>
    </row>
    <row r="1031" spans="1:35">
      <c r="A1031" s="1" t="s">
        <v>85</v>
      </c>
      <c r="B1031" s="1" t="s">
        <v>108</v>
      </c>
      <c r="C1031" s="1" t="s">
        <v>109</v>
      </c>
      <c r="D1031" s="10">
        <v>0.60277777777777775</v>
      </c>
      <c r="E1031" s="3">
        <f t="shared" si="136"/>
        <v>-160</v>
      </c>
      <c r="F1031" s="3">
        <f t="shared" si="137"/>
        <v>40.002000000000002</v>
      </c>
      <c r="G1031" s="1">
        <v>5468</v>
      </c>
      <c r="H1031" s="11">
        <v>5388.9152696735691</v>
      </c>
      <c r="I1031" s="1">
        <v>0</v>
      </c>
      <c r="J1031" s="14">
        <v>1.1285799999999999</v>
      </c>
      <c r="K1031" s="6">
        <v>0</v>
      </c>
      <c r="L1031" s="20">
        <v>34.689100000000003</v>
      </c>
      <c r="M1031" s="6">
        <v>0</v>
      </c>
      <c r="N1031" s="7">
        <v>27.786890517522579</v>
      </c>
      <c r="O1031" s="6">
        <v>0</v>
      </c>
      <c r="P1031" s="29">
        <v>3.3440495498163725</v>
      </c>
      <c r="Q1031" s="6">
        <v>0</v>
      </c>
      <c r="R1031" s="48">
        <v>200.11793006545022</v>
      </c>
      <c r="S1031" s="6">
        <v>0</v>
      </c>
      <c r="T1031" s="5">
        <v>37.4</v>
      </c>
      <c r="U1031" s="6">
        <v>0</v>
      </c>
      <c r="V1031" s="9">
        <v>0</v>
      </c>
      <c r="W1031" s="6">
        <v>0</v>
      </c>
      <c r="X1031" s="25">
        <v>193</v>
      </c>
      <c r="Y1031" s="6">
        <v>0</v>
      </c>
      <c r="Z1031" s="29">
        <v>2.5866593142062642</v>
      </c>
      <c r="AA1031" s="6">
        <v>0</v>
      </c>
      <c r="AB1031" s="30"/>
      <c r="AC1031" s="6"/>
      <c r="AD1031" s="33">
        <v>2.7802805768025075E-4</v>
      </c>
      <c r="AE1031" s="6">
        <v>0</v>
      </c>
      <c r="AF1031" s="35">
        <v>0.18026205997392436</v>
      </c>
      <c r="AG1031" s="6">
        <v>0</v>
      </c>
      <c r="AH1031" s="9">
        <v>7.5882990249187445</v>
      </c>
      <c r="AI1031" s="6">
        <v>0</v>
      </c>
    </row>
    <row r="1032" spans="1:35">
      <c r="A1032" s="1" t="s">
        <v>85</v>
      </c>
      <c r="B1032" s="1" t="s">
        <v>110</v>
      </c>
      <c r="C1032" s="1" t="s">
        <v>111</v>
      </c>
      <c r="D1032" s="10">
        <v>0.41180555555555554</v>
      </c>
      <c r="E1032" s="3">
        <f>-(159+58.63/60)</f>
        <v>-159.97716666666668</v>
      </c>
      <c r="F1032" s="3">
        <f>45+0.3/60</f>
        <v>45.005000000000003</v>
      </c>
      <c r="G1032" s="1">
        <v>5279</v>
      </c>
      <c r="H1032" s="11">
        <v>0</v>
      </c>
      <c r="I1032" s="1">
        <v>0</v>
      </c>
      <c r="J1032" s="19">
        <v>16</v>
      </c>
      <c r="K1032" s="6">
        <v>0</v>
      </c>
      <c r="L1032" s="20">
        <v>32.738100000000003</v>
      </c>
      <c r="M1032" s="6">
        <v>0</v>
      </c>
      <c r="N1032" s="7">
        <v>24.009230343179524</v>
      </c>
      <c r="O1032" s="6">
        <v>0</v>
      </c>
      <c r="P1032" s="29">
        <v>5.8976982979899688</v>
      </c>
      <c r="Q1032" s="6">
        <v>0</v>
      </c>
      <c r="R1032" s="48">
        <v>-10.917986336210049</v>
      </c>
      <c r="S1032" s="6">
        <v>0</v>
      </c>
      <c r="T1032" s="5">
        <v>7.39</v>
      </c>
      <c r="U1032" s="6">
        <v>0</v>
      </c>
      <c r="V1032" s="9">
        <v>0.1</v>
      </c>
      <c r="W1032" s="6">
        <v>0</v>
      </c>
      <c r="X1032" s="25">
        <v>13.4</v>
      </c>
      <c r="Y1032" s="6">
        <v>0</v>
      </c>
      <c r="Z1032" s="29">
        <v>0.78036489268368159</v>
      </c>
      <c r="AA1032" s="6">
        <v>0</v>
      </c>
      <c r="AB1032" s="52">
        <v>0.39356512509135605</v>
      </c>
      <c r="AC1032" s="6">
        <v>0</v>
      </c>
      <c r="AD1032" s="33">
        <v>0.85191707374545478</v>
      </c>
      <c r="AE1032" s="6">
        <v>0</v>
      </c>
      <c r="AF1032" s="35">
        <v>9.7369446440207845</v>
      </c>
      <c r="AG1032" s="6">
        <v>0</v>
      </c>
      <c r="AH1032" s="9">
        <v>100.61592379583034</v>
      </c>
      <c r="AI1032" s="6">
        <v>0</v>
      </c>
    </row>
    <row r="1033" spans="1:35">
      <c r="A1033" s="1" t="s">
        <v>85</v>
      </c>
      <c r="B1033" s="1" t="s">
        <v>110</v>
      </c>
      <c r="C1033" s="1" t="s">
        <v>111</v>
      </c>
      <c r="D1033" s="10">
        <v>0.41180555555555554</v>
      </c>
      <c r="E1033" s="3">
        <f t="shared" ref="E1033:E1048" si="138">-(159+58.63/60)</f>
        <v>-159.97716666666668</v>
      </c>
      <c r="F1033" s="3">
        <f t="shared" ref="F1033:F1048" si="139">45+0.3/60</f>
        <v>45.005000000000003</v>
      </c>
      <c r="G1033" s="1">
        <v>5279</v>
      </c>
      <c r="H1033" s="11">
        <v>3.1105190203492379</v>
      </c>
      <c r="I1033" s="1">
        <v>0</v>
      </c>
      <c r="J1033" s="14">
        <v>15.891500000000001</v>
      </c>
      <c r="K1033" s="6">
        <v>0</v>
      </c>
      <c r="L1033" s="20">
        <v>32.731999999999999</v>
      </c>
      <c r="M1033" s="6">
        <v>0</v>
      </c>
      <c r="N1033" s="7">
        <v>24.028879662525696</v>
      </c>
      <c r="O1033" s="6">
        <v>0</v>
      </c>
      <c r="P1033" s="29">
        <v>5.9152813055325195</v>
      </c>
      <c r="Q1033" s="6">
        <v>0</v>
      </c>
      <c r="R1033" s="48">
        <v>-11.148583369581672</v>
      </c>
      <c r="S1033" s="6">
        <v>0</v>
      </c>
      <c r="T1033" s="5">
        <v>7.38</v>
      </c>
      <c r="U1033" s="6">
        <v>0</v>
      </c>
      <c r="V1033" s="9">
        <v>0.1</v>
      </c>
      <c r="W1033" s="6">
        <v>0</v>
      </c>
      <c r="X1033" s="25">
        <v>13.3</v>
      </c>
      <c r="Y1033" s="6">
        <v>0</v>
      </c>
      <c r="Z1033" s="29">
        <v>0.77847753592366487</v>
      </c>
      <c r="AA1033" s="6">
        <v>0</v>
      </c>
      <c r="AB1033" s="52">
        <v>0.3859880768886626</v>
      </c>
      <c r="AC1033" s="6">
        <v>0</v>
      </c>
      <c r="AD1033" s="33">
        <v>0.91164572741818195</v>
      </c>
      <c r="AE1033" s="6">
        <v>0</v>
      </c>
      <c r="AF1033" s="35">
        <v>9.9251620745542937</v>
      </c>
      <c r="AG1033" s="6">
        <v>0</v>
      </c>
      <c r="AH1033" s="9">
        <v>99.140186915887838</v>
      </c>
      <c r="AI1033" s="6">
        <v>0</v>
      </c>
    </row>
    <row r="1034" spans="1:35">
      <c r="A1034" s="1" t="s">
        <v>85</v>
      </c>
      <c r="B1034" s="1" t="s">
        <v>110</v>
      </c>
      <c r="C1034" s="1" t="s">
        <v>111</v>
      </c>
      <c r="D1034" s="10">
        <v>0.41180555555555554</v>
      </c>
      <c r="E1034" s="3">
        <f t="shared" si="138"/>
        <v>-159.97716666666668</v>
      </c>
      <c r="F1034" s="3">
        <f t="shared" si="139"/>
        <v>45.005000000000003</v>
      </c>
      <c r="G1034" s="1">
        <v>5279</v>
      </c>
      <c r="H1034" s="11">
        <v>9.4226640794909731</v>
      </c>
      <c r="I1034" s="1">
        <v>0</v>
      </c>
      <c r="J1034" s="14">
        <v>15.8675</v>
      </c>
      <c r="K1034" s="6">
        <v>0</v>
      </c>
      <c r="L1034" s="20">
        <v>32.732199999999999</v>
      </c>
      <c r="M1034" s="6">
        <v>0</v>
      </c>
      <c r="N1034" s="7">
        <v>24.034402193600272</v>
      </c>
      <c r="O1034" s="6">
        <v>0</v>
      </c>
      <c r="P1034" s="29">
        <v>5.9566237708802268</v>
      </c>
      <c r="Q1034" s="6">
        <v>0</v>
      </c>
      <c r="R1034" s="48">
        <v>-12.873688462285457</v>
      </c>
      <c r="S1034" s="6">
        <v>0</v>
      </c>
      <c r="T1034" s="5">
        <v>7.46</v>
      </c>
      <c r="U1034" s="6">
        <v>0</v>
      </c>
      <c r="V1034" s="9">
        <v>0.1</v>
      </c>
      <c r="W1034" s="6">
        <v>0</v>
      </c>
      <c r="X1034" s="25">
        <v>13.5</v>
      </c>
      <c r="Y1034" s="6">
        <v>0</v>
      </c>
      <c r="Z1034" s="29">
        <v>0.76474543960593611</v>
      </c>
      <c r="AA1034" s="6">
        <v>0</v>
      </c>
      <c r="AB1034" s="52">
        <v>0.3871650940851975</v>
      </c>
      <c r="AC1034" s="6">
        <v>0</v>
      </c>
      <c r="AD1034" s="33">
        <v>0.94792838894545473</v>
      </c>
      <c r="AE1034" s="6">
        <v>0</v>
      </c>
      <c r="AF1034" s="35">
        <v>9.3411590690941146</v>
      </c>
      <c r="AG1034" s="6">
        <v>0</v>
      </c>
      <c r="AH1034" s="9">
        <v>92.962257368799413</v>
      </c>
      <c r="AI1034" s="6">
        <v>0</v>
      </c>
    </row>
    <row r="1035" spans="1:35">
      <c r="A1035" s="1" t="s">
        <v>85</v>
      </c>
      <c r="B1035" s="1" t="s">
        <v>110</v>
      </c>
      <c r="C1035" s="1" t="s">
        <v>111</v>
      </c>
      <c r="D1035" s="10">
        <v>0.41180555555555554</v>
      </c>
      <c r="E1035" s="3">
        <f t="shared" si="138"/>
        <v>-159.97716666666668</v>
      </c>
      <c r="F1035" s="3">
        <f t="shared" si="139"/>
        <v>45.005000000000003</v>
      </c>
      <c r="G1035" s="1">
        <v>5279</v>
      </c>
      <c r="H1035" s="11">
        <v>19.665103338079771</v>
      </c>
      <c r="I1035" s="1">
        <v>0</v>
      </c>
      <c r="J1035" s="14">
        <v>15.677</v>
      </c>
      <c r="K1035" s="6">
        <v>0</v>
      </c>
      <c r="L1035" s="20">
        <v>32.716700000000003</v>
      </c>
      <c r="M1035" s="6">
        <v>0</v>
      </c>
      <c r="N1035" s="7">
        <v>24.06490875676468</v>
      </c>
      <c r="O1035" s="6">
        <v>0</v>
      </c>
      <c r="P1035" s="29">
        <v>6.0802294258184251</v>
      </c>
      <c r="Q1035" s="6">
        <v>0</v>
      </c>
      <c r="R1035" s="48">
        <v>-17.404748453028418</v>
      </c>
      <c r="S1035" s="6">
        <v>0</v>
      </c>
      <c r="T1035" s="5">
        <v>7.94</v>
      </c>
      <c r="U1035" s="6">
        <v>0</v>
      </c>
      <c r="V1035" s="9">
        <v>0.1</v>
      </c>
      <c r="W1035" s="6">
        <v>0</v>
      </c>
      <c r="X1035" s="25">
        <v>14.4</v>
      </c>
      <c r="Y1035" s="6">
        <v>0</v>
      </c>
      <c r="Z1035" s="29">
        <v>0.80973519457285659</v>
      </c>
      <c r="AA1035" s="6">
        <v>0</v>
      </c>
      <c r="AB1035" s="52">
        <v>0.38083862665382257</v>
      </c>
      <c r="AC1035" s="6">
        <v>0</v>
      </c>
      <c r="AD1035" s="33">
        <v>0.95638279912727264</v>
      </c>
      <c r="AE1035" s="6">
        <v>0</v>
      </c>
      <c r="AF1035" s="35">
        <v>10.757311210614509</v>
      </c>
      <c r="AG1035" s="6">
        <v>0</v>
      </c>
      <c r="AH1035" s="9">
        <v>89.951003615509293</v>
      </c>
      <c r="AI1035" s="6">
        <v>0</v>
      </c>
    </row>
    <row r="1036" spans="1:35">
      <c r="A1036" s="1" t="s">
        <v>85</v>
      </c>
      <c r="B1036" s="1" t="s">
        <v>110</v>
      </c>
      <c r="C1036" s="1" t="s">
        <v>111</v>
      </c>
      <c r="D1036" s="10">
        <v>0.41180555555555554</v>
      </c>
      <c r="E1036" s="3">
        <f t="shared" si="138"/>
        <v>-159.97716666666668</v>
      </c>
      <c r="F1036" s="3">
        <f t="shared" si="139"/>
        <v>45.005000000000003</v>
      </c>
      <c r="G1036" s="1">
        <v>5279</v>
      </c>
      <c r="H1036" s="11">
        <v>28.374789985724018</v>
      </c>
      <c r="I1036" s="1">
        <v>0</v>
      </c>
      <c r="J1036" s="14">
        <v>13.090199999999999</v>
      </c>
      <c r="K1036" s="6">
        <v>0</v>
      </c>
      <c r="L1036" s="20">
        <v>32.745399999999997</v>
      </c>
      <c r="M1036" s="6">
        <v>0</v>
      </c>
      <c r="N1036" s="7">
        <v>24.629569004838686</v>
      </c>
      <c r="O1036" s="6">
        <v>0</v>
      </c>
      <c r="P1036" s="29">
        <v>6.6186075109584168</v>
      </c>
      <c r="Q1036" s="6">
        <v>0</v>
      </c>
      <c r="R1036" s="48">
        <v>-27.702545843108851</v>
      </c>
      <c r="S1036" s="6">
        <v>0</v>
      </c>
      <c r="T1036" s="5">
        <v>9.41</v>
      </c>
      <c r="U1036" s="6">
        <v>0</v>
      </c>
      <c r="V1036" s="9">
        <v>0.08</v>
      </c>
      <c r="W1036" s="6">
        <v>0</v>
      </c>
      <c r="X1036" s="25">
        <v>15.6</v>
      </c>
      <c r="Y1036" s="6">
        <v>0</v>
      </c>
      <c r="Z1036" s="29">
        <v>0.93747817181770077</v>
      </c>
      <c r="AA1036" s="6">
        <v>0</v>
      </c>
      <c r="AB1036" s="52">
        <v>0.39503639658702477</v>
      </c>
      <c r="AC1036" s="6">
        <v>0</v>
      </c>
      <c r="AD1036" s="33">
        <v>0.64638096843636361</v>
      </c>
      <c r="AE1036" s="6">
        <v>0</v>
      </c>
      <c r="AF1036" s="35">
        <v>10.257684747749922</v>
      </c>
      <c r="AG1036" s="6">
        <v>0</v>
      </c>
      <c r="AH1036" s="9">
        <v>84.309489575844722</v>
      </c>
      <c r="AI1036" s="6">
        <v>0</v>
      </c>
    </row>
    <row r="1037" spans="1:35">
      <c r="A1037" s="1" t="s">
        <v>85</v>
      </c>
      <c r="B1037" s="1" t="s">
        <v>110</v>
      </c>
      <c r="C1037" s="1" t="s">
        <v>111</v>
      </c>
      <c r="D1037" s="10">
        <v>0.41180555555555554</v>
      </c>
      <c r="E1037" s="3">
        <f t="shared" si="138"/>
        <v>-159.97716666666668</v>
      </c>
      <c r="F1037" s="3">
        <f t="shared" si="139"/>
        <v>45.005000000000003</v>
      </c>
      <c r="G1037" s="1">
        <v>5279</v>
      </c>
      <c r="H1037" s="11">
        <v>40.525284175434919</v>
      </c>
      <c r="I1037" s="1">
        <v>0</v>
      </c>
      <c r="J1037" s="14"/>
      <c r="K1037" s="6"/>
      <c r="L1037" s="17"/>
      <c r="M1037" s="6"/>
      <c r="N1037" s="7"/>
      <c r="O1037" s="6"/>
      <c r="P1037" s="21"/>
      <c r="Q1037" s="6">
        <v>0</v>
      </c>
      <c r="R1037" s="48"/>
      <c r="S1037" s="6">
        <v>0</v>
      </c>
      <c r="T1037" s="5"/>
      <c r="U1037" s="6"/>
      <c r="W1037" s="6"/>
      <c r="X1037" s="25"/>
      <c r="Y1037" s="6"/>
      <c r="Z1037" s="21"/>
      <c r="AA1037" s="6"/>
      <c r="AB1037" s="30"/>
      <c r="AC1037" s="6"/>
      <c r="AD1037" s="33">
        <v>0.43016989701818181</v>
      </c>
      <c r="AE1037" s="6"/>
      <c r="AF1037" s="35"/>
      <c r="AG1037" s="6"/>
      <c r="AI1037" s="6"/>
    </row>
    <row r="1038" spans="1:35">
      <c r="A1038" s="1" t="s">
        <v>85</v>
      </c>
      <c r="B1038" s="1" t="s">
        <v>110</v>
      </c>
      <c r="C1038" s="1" t="s">
        <v>111</v>
      </c>
      <c r="D1038" s="10">
        <v>0.41180555555555554</v>
      </c>
      <c r="E1038" s="3">
        <f t="shared" si="138"/>
        <v>-159.97716666666668</v>
      </c>
      <c r="F1038" s="3">
        <f t="shared" si="139"/>
        <v>45.005000000000003</v>
      </c>
      <c r="G1038" s="1">
        <v>5279</v>
      </c>
      <c r="H1038" s="11">
        <v>48.372342773441432</v>
      </c>
      <c r="I1038" s="1">
        <v>0</v>
      </c>
      <c r="J1038" s="14">
        <v>8.8149599999999992</v>
      </c>
      <c r="K1038" s="6">
        <v>0</v>
      </c>
      <c r="L1038" s="20">
        <v>32.9589</v>
      </c>
      <c r="M1038" s="6">
        <v>0</v>
      </c>
      <c r="N1038" s="7">
        <v>25.549172292588537</v>
      </c>
      <c r="O1038" s="6">
        <v>0</v>
      </c>
      <c r="P1038" s="29">
        <v>6.8247330292619353</v>
      </c>
      <c r="Q1038" s="6">
        <v>0</v>
      </c>
      <c r="R1038" s="48">
        <v>-11.263534983042746</v>
      </c>
      <c r="S1038" s="6">
        <v>0</v>
      </c>
      <c r="T1038" s="5">
        <v>11.2</v>
      </c>
      <c r="U1038" s="6">
        <v>0</v>
      </c>
      <c r="V1038" s="9">
        <v>0.09</v>
      </c>
      <c r="W1038" s="6">
        <v>0</v>
      </c>
      <c r="X1038" s="25">
        <v>17</v>
      </c>
      <c r="Y1038" s="6">
        <v>0</v>
      </c>
      <c r="Z1038" s="29">
        <v>1.0614592038190511</v>
      </c>
      <c r="AA1038" s="6">
        <v>0</v>
      </c>
      <c r="AB1038" s="52">
        <v>0.36413969517798356</v>
      </c>
      <c r="AC1038" s="6">
        <v>0</v>
      </c>
      <c r="AD1038" s="33">
        <v>0.27376217687272725</v>
      </c>
      <c r="AE1038" s="6">
        <v>0</v>
      </c>
      <c r="AF1038" s="35">
        <v>8.8376560823612671</v>
      </c>
      <c r="AG1038" s="6">
        <v>0</v>
      </c>
      <c r="AH1038" s="9">
        <v>85.703652911108335</v>
      </c>
      <c r="AI1038" s="6">
        <v>0</v>
      </c>
    </row>
    <row r="1039" spans="1:35">
      <c r="A1039" s="1" t="s">
        <v>85</v>
      </c>
      <c r="B1039" s="1" t="s">
        <v>110</v>
      </c>
      <c r="C1039" s="1" t="s">
        <v>111</v>
      </c>
      <c r="D1039" s="10">
        <v>0.41180555555555554</v>
      </c>
      <c r="E1039" s="3">
        <f t="shared" si="138"/>
        <v>-159.97716666666668</v>
      </c>
      <c r="F1039" s="3">
        <f t="shared" si="139"/>
        <v>45.005000000000003</v>
      </c>
      <c r="G1039" s="1">
        <v>5279</v>
      </c>
      <c r="H1039" s="11">
        <v>74.916038398760065</v>
      </c>
      <c r="I1039" s="1">
        <v>0</v>
      </c>
      <c r="J1039" s="14">
        <v>7.61287</v>
      </c>
      <c r="K1039" s="6">
        <v>0</v>
      </c>
      <c r="L1039" s="20">
        <v>32.976900000000001</v>
      </c>
      <c r="M1039" s="6">
        <v>0</v>
      </c>
      <c r="N1039" s="7">
        <v>25.741023791231328</v>
      </c>
      <c r="O1039" s="6">
        <v>0</v>
      </c>
      <c r="P1039" s="29">
        <v>6.713460648422382</v>
      </c>
      <c r="Q1039" s="6">
        <v>0</v>
      </c>
      <c r="R1039" s="48">
        <v>1.8220742431685721</v>
      </c>
      <c r="S1039" s="6">
        <v>0</v>
      </c>
      <c r="T1039" s="5">
        <v>12.5</v>
      </c>
      <c r="U1039" s="6">
        <v>0</v>
      </c>
      <c r="V1039" s="9">
        <v>0.47</v>
      </c>
      <c r="W1039" s="6">
        <v>0</v>
      </c>
      <c r="X1039" s="25">
        <v>17.8</v>
      </c>
      <c r="Y1039" s="6">
        <v>0</v>
      </c>
      <c r="Z1039" s="29">
        <v>1.1765967983360812</v>
      </c>
      <c r="AA1039" s="6">
        <v>0</v>
      </c>
      <c r="AB1039" s="52">
        <v>0.33522921028809516</v>
      </c>
      <c r="AC1039" s="6">
        <v>0</v>
      </c>
      <c r="AD1039" s="33">
        <v>0.20865303243636366</v>
      </c>
      <c r="AE1039" s="6">
        <v>0</v>
      </c>
      <c r="AF1039" s="35">
        <v>5.0169734383548903</v>
      </c>
      <c r="AG1039" s="6">
        <v>0</v>
      </c>
      <c r="AH1039" s="9">
        <v>55.965839670863978</v>
      </c>
      <c r="AI1039" s="6">
        <v>0</v>
      </c>
    </row>
    <row r="1040" spans="1:35">
      <c r="A1040" s="1" t="s">
        <v>85</v>
      </c>
      <c r="B1040" s="1" t="s">
        <v>110</v>
      </c>
      <c r="C1040" s="1" t="s">
        <v>111</v>
      </c>
      <c r="D1040" s="10">
        <v>0.41180555555555554</v>
      </c>
      <c r="E1040" s="3">
        <f t="shared" si="138"/>
        <v>-159.97716666666668</v>
      </c>
      <c r="F1040" s="3">
        <f t="shared" si="139"/>
        <v>45.005000000000003</v>
      </c>
      <c r="G1040" s="1">
        <v>5279</v>
      </c>
      <c r="H1040" s="11">
        <v>99.005561000218435</v>
      </c>
      <c r="I1040" s="1">
        <v>0</v>
      </c>
      <c r="J1040" s="14">
        <v>6.78918</v>
      </c>
      <c r="K1040" s="6">
        <v>0</v>
      </c>
      <c r="L1040" s="20">
        <v>33.0488</v>
      </c>
      <c r="M1040" s="6">
        <v>0</v>
      </c>
      <c r="N1040" s="7">
        <v>25.910292501801678</v>
      </c>
      <c r="O1040" s="6">
        <v>0</v>
      </c>
      <c r="P1040" s="29">
        <v>6.6123110413458122</v>
      </c>
      <c r="Q1040" s="6">
        <v>0</v>
      </c>
      <c r="R1040" s="48">
        <v>12.019164072949536</v>
      </c>
      <c r="S1040" s="6">
        <v>0</v>
      </c>
      <c r="T1040" s="5">
        <v>13.8</v>
      </c>
      <c r="U1040" s="6">
        <v>0</v>
      </c>
      <c r="V1040" s="9">
        <v>0.17</v>
      </c>
      <c r="W1040" s="6">
        <v>0</v>
      </c>
      <c r="X1040" s="25">
        <v>17.8</v>
      </c>
      <c r="Y1040" s="6">
        <v>0</v>
      </c>
      <c r="Z1040" s="29">
        <v>1.2046672088029284</v>
      </c>
      <c r="AA1040" s="6">
        <v>0</v>
      </c>
      <c r="AB1040" s="52">
        <v>0.20892055238494414</v>
      </c>
      <c r="AC1040" s="6">
        <v>0</v>
      </c>
      <c r="AD1040" s="33">
        <v>0.1148614500495868</v>
      </c>
      <c r="AE1040" s="6">
        <v>0</v>
      </c>
      <c r="AF1040" s="35">
        <v>4.0260248376673644</v>
      </c>
      <c r="AG1040" s="6">
        <v>0</v>
      </c>
      <c r="AH1040" s="9">
        <v>46.224909612267787</v>
      </c>
      <c r="AI1040" s="6">
        <v>0</v>
      </c>
    </row>
    <row r="1041" spans="1:35">
      <c r="A1041" s="1" t="s">
        <v>85</v>
      </c>
      <c r="B1041" s="1" t="s">
        <v>110</v>
      </c>
      <c r="C1041" s="1" t="s">
        <v>111</v>
      </c>
      <c r="D1041" s="10">
        <v>0.41180555555555554</v>
      </c>
      <c r="E1041" s="3">
        <f t="shared" si="138"/>
        <v>-159.97716666666668</v>
      </c>
      <c r="F1041" s="3">
        <f t="shared" si="139"/>
        <v>45.005000000000003</v>
      </c>
      <c r="G1041" s="1">
        <v>5279</v>
      </c>
      <c r="H1041" s="11">
        <v>149.73925863925095</v>
      </c>
      <c r="I1041" s="1">
        <v>0</v>
      </c>
      <c r="J1041" s="14">
        <v>6.7295199999999999</v>
      </c>
      <c r="K1041" s="6">
        <v>0</v>
      </c>
      <c r="L1041" s="20">
        <v>33.653399999999998</v>
      </c>
      <c r="M1041" s="6">
        <v>0</v>
      </c>
      <c r="N1041" s="7">
        <v>26.394674530283055</v>
      </c>
      <c r="O1041" s="6">
        <v>0</v>
      </c>
      <c r="P1041" s="29">
        <v>5.8874292342929344</v>
      </c>
      <c r="Q1041" s="6">
        <v>0</v>
      </c>
      <c r="R1041" s="48">
        <v>43.602001023120977</v>
      </c>
      <c r="S1041" s="6">
        <v>0</v>
      </c>
      <c r="T1041" s="5">
        <v>17.5</v>
      </c>
      <c r="U1041" s="6">
        <v>0</v>
      </c>
      <c r="V1041" s="9">
        <v>0</v>
      </c>
      <c r="W1041" s="6">
        <v>0</v>
      </c>
      <c r="X1041" s="25">
        <v>24.5</v>
      </c>
      <c r="Y1041" s="6">
        <v>0</v>
      </c>
      <c r="Z1041" s="29">
        <v>1.3063789678385258</v>
      </c>
      <c r="AA1041" s="6">
        <v>0</v>
      </c>
      <c r="AB1041" s="52">
        <v>1.3903515634068471E-2</v>
      </c>
      <c r="AC1041" s="6">
        <v>0</v>
      </c>
      <c r="AD1041" s="33">
        <v>7.8296666181818173E-2</v>
      </c>
      <c r="AE1041" s="6">
        <v>0</v>
      </c>
      <c r="AF1041" s="35">
        <v>1.8619807216582784</v>
      </c>
      <c r="AG1041" s="6">
        <v>0</v>
      </c>
      <c r="AH1041" s="9">
        <v>30.163819972571996</v>
      </c>
      <c r="AI1041" s="6">
        <v>0</v>
      </c>
    </row>
    <row r="1042" spans="1:35">
      <c r="A1042" s="1" t="s">
        <v>85</v>
      </c>
      <c r="B1042" s="1" t="s">
        <v>110</v>
      </c>
      <c r="C1042" s="1" t="s">
        <v>111</v>
      </c>
      <c r="D1042" s="10">
        <v>0.41180555555555554</v>
      </c>
      <c r="E1042" s="3">
        <f t="shared" si="138"/>
        <v>-159.97716666666668</v>
      </c>
      <c r="F1042" s="3">
        <f t="shared" si="139"/>
        <v>45.005000000000003</v>
      </c>
      <c r="G1042" s="1">
        <v>5279</v>
      </c>
      <c r="H1042" s="11">
        <v>197.72249836047069</v>
      </c>
      <c r="I1042" s="1">
        <v>0</v>
      </c>
      <c r="J1042" s="14">
        <v>6.8568600000000002</v>
      </c>
      <c r="K1042" s="6">
        <v>0</v>
      </c>
      <c r="L1042" s="20">
        <v>33.862299999999998</v>
      </c>
      <c r="M1042" s="6">
        <v>0</v>
      </c>
      <c r="N1042" s="7">
        <v>26.542235883719513</v>
      </c>
      <c r="O1042" s="6">
        <v>0</v>
      </c>
      <c r="P1042" s="29">
        <v>5.0244063499585341</v>
      </c>
      <c r="Q1042" s="6">
        <v>0</v>
      </c>
      <c r="R1042" s="48">
        <v>80.804596199593703</v>
      </c>
      <c r="S1042" s="6">
        <v>0</v>
      </c>
      <c r="T1042" s="5">
        <v>21.4</v>
      </c>
      <c r="U1042" s="6">
        <v>0</v>
      </c>
      <c r="V1042" s="9">
        <v>0</v>
      </c>
      <c r="W1042" s="6">
        <v>0</v>
      </c>
      <c r="X1042" s="25">
        <v>33.6</v>
      </c>
      <c r="Y1042" s="6">
        <v>0</v>
      </c>
      <c r="Z1042" s="29">
        <v>1.5465153033742691</v>
      </c>
      <c r="AA1042" s="6">
        <v>0</v>
      </c>
      <c r="AB1042" s="52"/>
      <c r="AC1042" s="6"/>
      <c r="AD1042" s="33">
        <v>5.4426255854545455E-3</v>
      </c>
      <c r="AE1042" s="6">
        <v>0</v>
      </c>
      <c r="AF1042" s="35">
        <v>1.9269322487070164</v>
      </c>
      <c r="AG1042" s="6">
        <v>0</v>
      </c>
      <c r="AH1042" s="9">
        <v>22.574191024422959</v>
      </c>
      <c r="AI1042" s="6">
        <v>0</v>
      </c>
    </row>
    <row r="1043" spans="1:35">
      <c r="A1043" s="1" t="s">
        <v>85</v>
      </c>
      <c r="B1043" s="1" t="s">
        <v>110</v>
      </c>
      <c r="C1043" s="1" t="s">
        <v>111</v>
      </c>
      <c r="D1043" s="10">
        <v>0.41180555555555554</v>
      </c>
      <c r="E1043" s="3">
        <f t="shared" si="138"/>
        <v>-159.97716666666668</v>
      </c>
      <c r="F1043" s="3">
        <f t="shared" si="139"/>
        <v>45.005000000000003</v>
      </c>
      <c r="G1043" s="1">
        <v>5279</v>
      </c>
      <c r="H1043" s="11">
        <v>246.26714303289313</v>
      </c>
      <c r="I1043" s="1">
        <v>0</v>
      </c>
      <c r="J1043" s="14">
        <v>6.13469</v>
      </c>
      <c r="K1043" s="6">
        <v>0</v>
      </c>
      <c r="L1043" s="20">
        <v>33.861899999999999</v>
      </c>
      <c r="M1043" s="6">
        <v>0</v>
      </c>
      <c r="N1043" s="7">
        <v>26.636517533119331</v>
      </c>
      <c r="O1043" s="6">
        <v>0</v>
      </c>
      <c r="P1043" s="29">
        <v>4.3486241756505937</v>
      </c>
      <c r="Q1043" s="6">
        <v>0</v>
      </c>
      <c r="R1043" s="48">
        <v>116.19519877209225</v>
      </c>
      <c r="S1043" s="6">
        <v>0</v>
      </c>
      <c r="T1043" s="5">
        <v>25.4</v>
      </c>
      <c r="U1043" s="6">
        <v>0</v>
      </c>
      <c r="V1043" s="9">
        <v>0</v>
      </c>
      <c r="W1043" s="6">
        <v>0</v>
      </c>
      <c r="X1043" s="25">
        <v>44.1</v>
      </c>
      <c r="Y1043" s="6">
        <v>0</v>
      </c>
      <c r="Z1043" s="29">
        <v>1.8396278212820523</v>
      </c>
      <c r="AA1043" s="6">
        <v>0</v>
      </c>
      <c r="AB1043" s="52"/>
      <c r="AC1043" s="6"/>
      <c r="AD1043" s="33">
        <v>4.9613919563636357E-3</v>
      </c>
      <c r="AE1043" s="6">
        <v>0</v>
      </c>
      <c r="AF1043" s="35">
        <v>1.6678737191913597</v>
      </c>
      <c r="AG1043" s="6">
        <v>0</v>
      </c>
      <c r="AH1043" s="9">
        <v>16.15034935208952</v>
      </c>
      <c r="AI1043" s="6">
        <v>0</v>
      </c>
    </row>
    <row r="1044" spans="1:35">
      <c r="A1044" s="1" t="s">
        <v>85</v>
      </c>
      <c r="B1044" s="1" t="s">
        <v>110</v>
      </c>
      <c r="C1044" s="1" t="s">
        <v>111</v>
      </c>
      <c r="D1044" s="10">
        <v>0.41180555555555554</v>
      </c>
      <c r="E1044" s="3">
        <f t="shared" si="138"/>
        <v>-159.97716666666668</v>
      </c>
      <c r="F1044" s="3">
        <f t="shared" si="139"/>
        <v>45.005000000000003</v>
      </c>
      <c r="G1044" s="1">
        <v>5279</v>
      </c>
      <c r="H1044" s="11">
        <v>297.16947937760978</v>
      </c>
      <c r="I1044" s="1">
        <v>0</v>
      </c>
      <c r="J1044" s="14">
        <v>5.4876800000000001</v>
      </c>
      <c r="K1044" s="6">
        <v>0</v>
      </c>
      <c r="L1044" s="20">
        <v>33.851700000000001</v>
      </c>
      <c r="M1044" s="6">
        <v>0</v>
      </c>
      <c r="N1044" s="7">
        <v>26.7081501842531</v>
      </c>
      <c r="O1044" s="6">
        <v>0</v>
      </c>
      <c r="P1044" s="29">
        <v>3.717146852663586</v>
      </c>
      <c r="Q1044" s="6">
        <v>0</v>
      </c>
      <c r="R1044" s="48">
        <v>149.2224045900906</v>
      </c>
      <c r="S1044" s="6">
        <v>0</v>
      </c>
      <c r="T1044" s="5">
        <v>29.4</v>
      </c>
      <c r="U1044" s="6">
        <v>0</v>
      </c>
      <c r="V1044" s="9">
        <v>0</v>
      </c>
      <c r="W1044" s="6">
        <v>0</v>
      </c>
      <c r="X1044" s="25">
        <v>54.8</v>
      </c>
      <c r="Y1044" s="6">
        <v>0</v>
      </c>
      <c r="Z1044" s="29">
        <v>2.1207788213649081</v>
      </c>
      <c r="AA1044" s="6">
        <v>0</v>
      </c>
      <c r="AB1044" s="52"/>
      <c r="AC1044" s="6"/>
      <c r="AD1044" s="33">
        <v>3.6321142109090906E-3</v>
      </c>
      <c r="AE1044" s="6">
        <v>0</v>
      </c>
      <c r="AF1044" s="35">
        <v>1.4802398703403565</v>
      </c>
      <c r="AG1044" s="6">
        <v>0</v>
      </c>
      <c r="AH1044" s="9">
        <v>15.813389374423238</v>
      </c>
      <c r="AI1044" s="6">
        <v>0</v>
      </c>
    </row>
    <row r="1045" spans="1:35">
      <c r="A1045" s="1" t="s">
        <v>85</v>
      </c>
      <c r="B1045" s="1" t="s">
        <v>110</v>
      </c>
      <c r="C1045" s="1" t="s">
        <v>111</v>
      </c>
      <c r="D1045" s="10">
        <v>0.41180555555555554</v>
      </c>
      <c r="E1045" s="3">
        <f t="shared" si="138"/>
        <v>-159.97716666666668</v>
      </c>
      <c r="F1045" s="3">
        <f t="shared" si="139"/>
        <v>45.005000000000003</v>
      </c>
      <c r="G1045" s="1">
        <v>5279</v>
      </c>
      <c r="H1045" s="11">
        <v>396.56146338848362</v>
      </c>
      <c r="I1045" s="1">
        <v>0</v>
      </c>
      <c r="J1045" s="14">
        <v>4.3358100000000004</v>
      </c>
      <c r="K1045" s="6">
        <v>0</v>
      </c>
      <c r="L1045" s="20">
        <v>33.879899999999999</v>
      </c>
      <c r="M1045" s="6">
        <v>0</v>
      </c>
      <c r="N1045" s="7">
        <v>26.860342184342471</v>
      </c>
      <c r="O1045" s="6">
        <v>0</v>
      </c>
      <c r="P1045" s="29">
        <v>1.6863202757694284</v>
      </c>
      <c r="Q1045" s="6">
        <v>0</v>
      </c>
      <c r="R1045" s="48">
        <v>248.7343702276292</v>
      </c>
      <c r="S1045" s="6">
        <v>0</v>
      </c>
      <c r="T1045" s="5">
        <v>39.5</v>
      </c>
      <c r="U1045" s="6">
        <v>0</v>
      </c>
      <c r="V1045" s="9">
        <v>0</v>
      </c>
      <c r="W1045" s="6">
        <v>0</v>
      </c>
      <c r="X1045" s="25">
        <v>83.8</v>
      </c>
      <c r="Y1045" s="6">
        <v>0</v>
      </c>
      <c r="Z1045" s="29">
        <v>2.8390238775351908</v>
      </c>
      <c r="AA1045" s="6">
        <v>0</v>
      </c>
      <c r="AB1045" s="52"/>
      <c r="AC1045" s="6"/>
      <c r="AD1045" s="33">
        <v>6.9825279272727279E-3</v>
      </c>
      <c r="AE1045" s="6">
        <v>0</v>
      </c>
      <c r="AF1045" s="35">
        <v>2.0999198931909211</v>
      </c>
      <c r="AG1045" s="6">
        <v>0</v>
      </c>
      <c r="AH1045" s="9">
        <v>21.8834148875947</v>
      </c>
      <c r="AI1045" s="6">
        <v>0</v>
      </c>
    </row>
    <row r="1046" spans="1:35">
      <c r="A1046" s="1" t="s">
        <v>85</v>
      </c>
      <c r="B1046" s="1" t="s">
        <v>110</v>
      </c>
      <c r="C1046" s="1" t="s">
        <v>111</v>
      </c>
      <c r="D1046" s="10">
        <v>0.41180555555555554</v>
      </c>
      <c r="E1046" s="3">
        <f t="shared" si="138"/>
        <v>-159.97716666666668</v>
      </c>
      <c r="F1046" s="3">
        <f t="shared" si="139"/>
        <v>45.005000000000003</v>
      </c>
      <c r="G1046" s="1">
        <v>5279</v>
      </c>
      <c r="H1046" s="11">
        <v>496.36959863681352</v>
      </c>
      <c r="I1046" s="1">
        <v>0</v>
      </c>
      <c r="J1046" s="14">
        <v>4.0500699999999998</v>
      </c>
      <c r="K1046" s="6">
        <v>0</v>
      </c>
      <c r="L1046" s="20">
        <v>33.998899999999999</v>
      </c>
      <c r="M1046" s="6">
        <v>0</v>
      </c>
      <c r="N1046" s="7">
        <v>26.984756089544817</v>
      </c>
      <c r="O1046" s="6">
        <v>0</v>
      </c>
      <c r="P1046" s="29">
        <v>0.59936897001303779</v>
      </c>
      <c r="Q1046" s="6">
        <v>0</v>
      </c>
      <c r="R1046" s="48">
        <v>299.28095678071514</v>
      </c>
      <c r="S1046" s="6">
        <v>0</v>
      </c>
      <c r="T1046" s="5">
        <v>43.8</v>
      </c>
      <c r="U1046" s="6">
        <v>0</v>
      </c>
      <c r="V1046" s="9">
        <v>0</v>
      </c>
      <c r="W1046" s="6">
        <v>0</v>
      </c>
      <c r="X1046" s="25">
        <v>103</v>
      </c>
      <c r="Y1046" s="6">
        <v>0</v>
      </c>
      <c r="Z1046" s="29">
        <v>3.1754288190062772</v>
      </c>
      <c r="AA1046" s="6">
        <v>0</v>
      </c>
      <c r="AB1046" s="52"/>
      <c r="AC1046" s="6"/>
      <c r="AD1046" s="33">
        <v>4.5686636654545445E-3</v>
      </c>
      <c r="AE1046" s="6">
        <v>0</v>
      </c>
      <c r="AF1046" s="35">
        <v>1.5993553309174138</v>
      </c>
      <c r="AG1046" s="6">
        <v>0</v>
      </c>
      <c r="AH1046" s="9">
        <v>18.670430311819036</v>
      </c>
      <c r="AI1046" s="6">
        <v>0</v>
      </c>
    </row>
    <row r="1047" spans="1:35">
      <c r="A1047" s="1" t="s">
        <v>85</v>
      </c>
      <c r="B1047" s="1" t="s">
        <v>110</v>
      </c>
      <c r="C1047" s="1" t="s">
        <v>111</v>
      </c>
      <c r="D1047" s="10">
        <v>0.41180555555555554</v>
      </c>
      <c r="E1047" s="3">
        <f t="shared" si="138"/>
        <v>-159.97716666666668</v>
      </c>
      <c r="F1047" s="3">
        <f t="shared" si="139"/>
        <v>45.005000000000003</v>
      </c>
      <c r="G1047" s="1">
        <v>5279</v>
      </c>
      <c r="H1047" s="11">
        <v>595.82884849353854</v>
      </c>
      <c r="I1047" s="1">
        <v>0</v>
      </c>
      <c r="J1047" s="14">
        <v>3.82735</v>
      </c>
      <c r="K1047" s="6">
        <v>0</v>
      </c>
      <c r="L1047" s="20">
        <v>34.071899999999999</v>
      </c>
      <c r="M1047" s="6">
        <v>0</v>
      </c>
      <c r="N1047" s="7">
        <v>27.065455578959018</v>
      </c>
      <c r="O1047" s="6">
        <v>0</v>
      </c>
      <c r="P1047" s="29">
        <v>0.46609973924380699</v>
      </c>
      <c r="Q1047" s="6">
        <v>0</v>
      </c>
      <c r="R1047" s="48">
        <v>306.86616131188538</v>
      </c>
      <c r="S1047" s="6">
        <v>0</v>
      </c>
      <c r="T1047" s="5">
        <v>44.1</v>
      </c>
      <c r="U1047" s="6">
        <v>0</v>
      </c>
      <c r="V1047" s="9">
        <v>0</v>
      </c>
      <c r="W1047" s="6">
        <v>0</v>
      </c>
      <c r="X1047" s="25">
        <v>114</v>
      </c>
      <c r="Y1047" s="6">
        <v>0</v>
      </c>
      <c r="Z1047" s="29">
        <v>3.2077235544297764</v>
      </c>
      <c r="AA1047" s="6">
        <v>0</v>
      </c>
      <c r="AB1047" s="52"/>
      <c r="AC1047" s="6"/>
      <c r="AD1047" s="33">
        <v>2.7650561600000003E-3</v>
      </c>
      <c r="AE1047" s="6">
        <v>0</v>
      </c>
      <c r="AF1047" s="35">
        <v>1.0113029384821366</v>
      </c>
      <c r="AG1047" s="6">
        <v>0</v>
      </c>
      <c r="AH1047" s="9">
        <v>18.229060200227988</v>
      </c>
      <c r="AI1047" s="6">
        <v>0</v>
      </c>
    </row>
    <row r="1048" spans="1:35">
      <c r="A1048" s="1" t="s">
        <v>85</v>
      </c>
      <c r="B1048" s="1" t="s">
        <v>110</v>
      </c>
      <c r="C1048" s="1" t="s">
        <v>111</v>
      </c>
      <c r="D1048" s="10">
        <v>0.41180555555555554</v>
      </c>
      <c r="E1048" s="3">
        <f t="shared" si="138"/>
        <v>-159.97716666666668</v>
      </c>
      <c r="F1048" s="3">
        <f t="shared" si="139"/>
        <v>45.005000000000003</v>
      </c>
      <c r="G1048" s="1">
        <v>5279</v>
      </c>
      <c r="H1048" s="11">
        <v>794.48751299535388</v>
      </c>
      <c r="I1048" s="1">
        <v>0</v>
      </c>
      <c r="J1048" s="14">
        <v>3.4866999999999999</v>
      </c>
      <c r="K1048" s="6">
        <v>0</v>
      </c>
      <c r="L1048" s="20">
        <v>34.227600000000002</v>
      </c>
      <c r="M1048" s="6">
        <v>0</v>
      </c>
      <c r="N1048" s="7">
        <v>27.222996636939115</v>
      </c>
      <c r="O1048" s="6">
        <v>0</v>
      </c>
      <c r="P1048" s="29">
        <v>0.72071761289557901</v>
      </c>
      <c r="Q1048" s="6">
        <v>0</v>
      </c>
      <c r="R1048" s="48">
        <v>297.93399047274892</v>
      </c>
      <c r="S1048" s="6">
        <v>0</v>
      </c>
      <c r="T1048" s="5">
        <v>42.8</v>
      </c>
      <c r="U1048" s="6">
        <v>0</v>
      </c>
      <c r="V1048" s="9">
        <v>0</v>
      </c>
      <c r="W1048" s="6">
        <v>0</v>
      </c>
      <c r="X1048" s="25">
        <v>129</v>
      </c>
      <c r="Y1048" s="6">
        <v>0</v>
      </c>
      <c r="Z1048" s="29">
        <v>3.1281903193778016</v>
      </c>
      <c r="AA1048" s="6">
        <v>0</v>
      </c>
      <c r="AB1048" s="52"/>
      <c r="AC1048" s="6"/>
      <c r="AD1048" s="33">
        <v>2.0195514763636361E-3</v>
      </c>
      <c r="AE1048" s="6">
        <v>0</v>
      </c>
      <c r="AF1048" s="35">
        <v>0.81142267780841504</v>
      </c>
      <c r="AG1048" s="6">
        <v>0</v>
      </c>
      <c r="AH1048" s="9">
        <v>7.5080378122261582</v>
      </c>
      <c r="AI1048" s="6">
        <v>0</v>
      </c>
    </row>
    <row r="1049" spans="1:35">
      <c r="A1049" s="1" t="s">
        <v>85</v>
      </c>
      <c r="B1049" s="1" t="s">
        <v>110</v>
      </c>
      <c r="C1049" s="1" t="s">
        <v>111</v>
      </c>
      <c r="D1049" s="10">
        <v>0.20486111111111113</v>
      </c>
      <c r="E1049" s="3">
        <f>-(159+59.91/60)</f>
        <v>-159.99850000000001</v>
      </c>
      <c r="F1049" s="3">
        <f>45+0.16/60</f>
        <v>45.00266666666667</v>
      </c>
      <c r="G1049" s="1">
        <v>5282</v>
      </c>
      <c r="H1049" s="11">
        <v>987.62996889949807</v>
      </c>
      <c r="I1049" s="1">
        <v>0</v>
      </c>
      <c r="J1049" s="14">
        <v>2.9781399999999998</v>
      </c>
      <c r="K1049" s="6">
        <v>0</v>
      </c>
      <c r="L1049" s="17">
        <v>34.35</v>
      </c>
      <c r="M1049" s="6">
        <v>0</v>
      </c>
      <c r="N1049" s="7">
        <v>27.368246760054262</v>
      </c>
      <c r="O1049" s="6">
        <v>0</v>
      </c>
      <c r="P1049" s="29">
        <v>0.5973620362688159</v>
      </c>
      <c r="Q1049" s="6">
        <v>0</v>
      </c>
      <c r="R1049" s="48">
        <v>307.38606192317593</v>
      </c>
      <c r="S1049" s="6">
        <v>0</v>
      </c>
      <c r="T1049" s="5">
        <v>43.5</v>
      </c>
      <c r="U1049" s="6">
        <v>0</v>
      </c>
      <c r="V1049" s="9">
        <v>0</v>
      </c>
      <c r="W1049" s="6">
        <v>0</v>
      </c>
      <c r="X1049" s="25">
        <v>150</v>
      </c>
      <c r="Y1049" s="6">
        <v>0</v>
      </c>
      <c r="Z1049" s="29">
        <v>3.1644115506351458</v>
      </c>
      <c r="AA1049" s="6">
        <v>0</v>
      </c>
      <c r="AB1049" s="30"/>
      <c r="AC1049" s="6"/>
      <c r="AD1049" s="33">
        <v>8.2210596608784465E-4</v>
      </c>
      <c r="AE1049" s="6">
        <v>0</v>
      </c>
      <c r="AF1049" s="35">
        <v>0.59911321686152219</v>
      </c>
      <c r="AG1049" s="6">
        <v>0</v>
      </c>
      <c r="AH1049" s="9">
        <v>8.7422567980223942</v>
      </c>
      <c r="AI1049" s="6">
        <v>0</v>
      </c>
    </row>
    <row r="1050" spans="1:35">
      <c r="A1050" s="1" t="s">
        <v>85</v>
      </c>
      <c r="B1050" s="1" t="s">
        <v>110</v>
      </c>
      <c r="C1050" s="1" t="s">
        <v>111</v>
      </c>
      <c r="D1050" s="10">
        <v>0.20486111111111113</v>
      </c>
      <c r="E1050" s="3">
        <f t="shared" ref="E1050:E1058" si="140">-(159+59.91/60)</f>
        <v>-159.99850000000001</v>
      </c>
      <c r="F1050" s="3">
        <f t="shared" ref="F1050:F1058" si="141">45+0.16/60</f>
        <v>45.00266666666667</v>
      </c>
      <c r="G1050" s="1">
        <v>5282</v>
      </c>
      <c r="H1050" s="11">
        <v>1482.7935223632999</v>
      </c>
      <c r="I1050" s="1">
        <v>0</v>
      </c>
      <c r="J1050" s="14">
        <v>2.2854299999999999</v>
      </c>
      <c r="K1050" s="6">
        <v>0</v>
      </c>
      <c r="L1050" s="20">
        <v>34.485900000000001</v>
      </c>
      <c r="M1050" s="6">
        <v>0</v>
      </c>
      <c r="N1050" s="7">
        <v>27.536824013949627</v>
      </c>
      <c r="O1050" s="6">
        <v>0</v>
      </c>
      <c r="P1050" s="29">
        <v>0.69027422859626264</v>
      </c>
      <c r="Q1050" s="6">
        <v>0</v>
      </c>
      <c r="R1050" s="48">
        <v>308.82268779387965</v>
      </c>
      <c r="S1050" s="6">
        <v>0</v>
      </c>
      <c r="T1050" s="5">
        <v>43.8</v>
      </c>
      <c r="U1050" s="6">
        <v>0</v>
      </c>
      <c r="V1050" s="9">
        <v>0</v>
      </c>
      <c r="W1050" s="6">
        <v>0</v>
      </c>
      <c r="X1050" s="25">
        <v>176</v>
      </c>
      <c r="Y1050" s="6">
        <v>0</v>
      </c>
      <c r="Z1050" s="29">
        <v>3.1607067226770664</v>
      </c>
      <c r="AA1050" s="6">
        <v>0</v>
      </c>
      <c r="AB1050" s="30"/>
      <c r="AC1050" s="6"/>
      <c r="AD1050" s="33">
        <v>6.0398999141981623E-4</v>
      </c>
      <c r="AE1050" s="6">
        <v>0</v>
      </c>
      <c r="AF1050" s="35">
        <v>0.44802234717589973</v>
      </c>
      <c r="AG1050" s="6">
        <v>0</v>
      </c>
      <c r="AH1050" s="9">
        <v>6.5743056565362821</v>
      </c>
      <c r="AI1050" s="6">
        <v>0</v>
      </c>
    </row>
    <row r="1051" spans="1:35">
      <c r="A1051" s="1" t="s">
        <v>85</v>
      </c>
      <c r="B1051" s="1" t="s">
        <v>110</v>
      </c>
      <c r="C1051" s="1" t="s">
        <v>111</v>
      </c>
      <c r="D1051" s="10">
        <v>0.20486111111111113</v>
      </c>
      <c r="E1051" s="3">
        <f t="shared" si="140"/>
        <v>-159.99850000000001</v>
      </c>
      <c r="F1051" s="3">
        <f t="shared" si="141"/>
        <v>45.00266666666667</v>
      </c>
      <c r="G1051" s="1">
        <v>5282</v>
      </c>
      <c r="H1051" s="11">
        <v>1973.8714321508821</v>
      </c>
      <c r="I1051" s="1">
        <v>0</v>
      </c>
      <c r="J1051" s="14">
        <v>1.8509599999999999</v>
      </c>
      <c r="K1051" s="6">
        <v>0</v>
      </c>
      <c r="L1051" s="20">
        <v>34.575299999999999</v>
      </c>
      <c r="M1051" s="6">
        <v>0</v>
      </c>
      <c r="N1051" s="7">
        <v>27.643082813008277</v>
      </c>
      <c r="O1051" s="6">
        <v>0</v>
      </c>
      <c r="P1051" s="29">
        <v>1.12749632570819</v>
      </c>
      <c r="Q1051" s="6">
        <v>0</v>
      </c>
      <c r="R1051" s="48">
        <v>292.88368266899585</v>
      </c>
      <c r="S1051" s="6">
        <v>0</v>
      </c>
      <c r="T1051" s="5">
        <v>42.9</v>
      </c>
      <c r="U1051" s="6">
        <v>0</v>
      </c>
      <c r="V1051" s="9">
        <v>0</v>
      </c>
      <c r="W1051" s="6">
        <v>0</v>
      </c>
      <c r="X1051" s="25">
        <v>188</v>
      </c>
      <c r="Y1051" s="6">
        <v>0</v>
      </c>
      <c r="Z1051" s="29">
        <v>3.0777199550750174</v>
      </c>
      <c r="AA1051" s="6">
        <v>0</v>
      </c>
      <c r="AB1051" s="30"/>
      <c r="AC1051" s="6"/>
      <c r="AD1051" s="33">
        <v>6.4041047599591413E-4</v>
      </c>
      <c r="AE1051" s="6">
        <v>0</v>
      </c>
      <c r="AF1051" s="35">
        <v>0.36457081622578358</v>
      </c>
      <c r="AG1051" s="6">
        <v>0</v>
      </c>
      <c r="AH1051" s="9">
        <v>6.2010324269303485</v>
      </c>
      <c r="AI1051" s="6">
        <v>0</v>
      </c>
    </row>
    <row r="1052" spans="1:35">
      <c r="A1052" s="1" t="s">
        <v>85</v>
      </c>
      <c r="B1052" s="1" t="s">
        <v>110</v>
      </c>
      <c r="C1052" s="1" t="s">
        <v>111</v>
      </c>
      <c r="D1052" s="10">
        <v>0.20486111111111113</v>
      </c>
      <c r="E1052" s="3">
        <f t="shared" si="140"/>
        <v>-159.99850000000001</v>
      </c>
      <c r="F1052" s="3">
        <f t="shared" si="141"/>
        <v>45.00266666666667</v>
      </c>
      <c r="G1052" s="1">
        <v>5282</v>
      </c>
      <c r="H1052" s="11">
        <v>2464.3395106868024</v>
      </c>
      <c r="I1052" s="1">
        <v>0</v>
      </c>
      <c r="J1052" s="14">
        <v>1.5608</v>
      </c>
      <c r="K1052" s="6">
        <v>0</v>
      </c>
      <c r="L1052" s="20">
        <v>34.622900000000001</v>
      </c>
      <c r="M1052" s="6">
        <v>0</v>
      </c>
      <c r="N1052" s="7">
        <v>27.703115067151202</v>
      </c>
      <c r="O1052" s="6">
        <v>0</v>
      </c>
      <c r="P1052" s="29">
        <v>1.886766623207301</v>
      </c>
      <c r="Q1052" s="6">
        <v>0</v>
      </c>
      <c r="R1052" s="48">
        <v>261.44490178253517</v>
      </c>
      <c r="S1052" s="6">
        <v>0</v>
      </c>
      <c r="T1052" s="5">
        <v>41.1</v>
      </c>
      <c r="U1052" s="6">
        <v>0</v>
      </c>
      <c r="V1052" s="9">
        <v>0</v>
      </c>
      <c r="W1052" s="6">
        <v>0</v>
      </c>
      <c r="X1052" s="25">
        <v>190</v>
      </c>
      <c r="Y1052" s="6">
        <v>0</v>
      </c>
      <c r="Z1052" s="29">
        <v>2.9220936084322888</v>
      </c>
      <c r="AA1052" s="6">
        <v>0</v>
      </c>
      <c r="AB1052" s="30"/>
      <c r="AC1052" s="6"/>
      <c r="AD1052" s="33">
        <v>4.1924250541368747E-4</v>
      </c>
      <c r="AE1052" s="6">
        <v>0</v>
      </c>
      <c r="AF1052" s="35">
        <v>0.30092290465124677</v>
      </c>
      <c r="AG1052" s="6">
        <v>0</v>
      </c>
      <c r="AH1052" s="9">
        <v>5.2320052348407735</v>
      </c>
      <c r="AI1052" s="6">
        <v>0</v>
      </c>
    </row>
    <row r="1053" spans="1:35">
      <c r="A1053" s="1" t="s">
        <v>85</v>
      </c>
      <c r="B1053" s="1" t="s">
        <v>110</v>
      </c>
      <c r="C1053" s="1" t="s">
        <v>111</v>
      </c>
      <c r="D1053" s="10">
        <v>0.20486111111111113</v>
      </c>
      <c r="E1053" s="3">
        <f t="shared" si="140"/>
        <v>-159.99850000000001</v>
      </c>
      <c r="F1053" s="3">
        <f t="shared" si="141"/>
        <v>45.00266666666667</v>
      </c>
      <c r="G1053" s="1">
        <v>5282</v>
      </c>
      <c r="H1053" s="11">
        <v>2954.2241945210262</v>
      </c>
      <c r="I1053" s="1">
        <v>0</v>
      </c>
      <c r="J1053" s="14">
        <v>1.3664499999999999</v>
      </c>
      <c r="K1053" s="6">
        <v>0</v>
      </c>
      <c r="L1053" s="20">
        <v>34.650500000000001</v>
      </c>
      <c r="M1053" s="6">
        <v>0</v>
      </c>
      <c r="N1053" s="7">
        <v>27.739323603017283</v>
      </c>
      <c r="O1053" s="6">
        <v>0</v>
      </c>
      <c r="P1053" s="29">
        <v>2.5056548141124413</v>
      </c>
      <c r="Q1053" s="6">
        <v>0</v>
      </c>
      <c r="R1053" s="48">
        <v>235.48956272621098</v>
      </c>
      <c r="S1053" s="6">
        <v>0</v>
      </c>
      <c r="T1053" s="5">
        <v>39.299999999999997</v>
      </c>
      <c r="U1053" s="6">
        <v>0</v>
      </c>
      <c r="V1053" s="9">
        <v>0</v>
      </c>
      <c r="W1053" s="6">
        <v>0</v>
      </c>
      <c r="X1053" s="25">
        <v>184</v>
      </c>
      <c r="Y1053" s="6">
        <v>0</v>
      </c>
      <c r="Z1053" s="29">
        <v>2.7849746426955901</v>
      </c>
      <c r="AA1053" s="6">
        <v>0</v>
      </c>
      <c r="AB1053" s="30"/>
      <c r="AC1053" s="6"/>
      <c r="AD1053" s="33">
        <v>4.4121687599591407E-4</v>
      </c>
      <c r="AE1053" s="6">
        <v>0</v>
      </c>
      <c r="AF1053" s="35">
        <v>0.24209540895572704</v>
      </c>
      <c r="AG1053" s="6">
        <v>0</v>
      </c>
      <c r="AH1053" s="9">
        <v>4.7388396102951873</v>
      </c>
      <c r="AI1053" s="6">
        <v>0</v>
      </c>
    </row>
    <row r="1054" spans="1:35">
      <c r="A1054" s="1" t="s">
        <v>85</v>
      </c>
      <c r="B1054" s="1" t="s">
        <v>110</v>
      </c>
      <c r="C1054" s="1" t="s">
        <v>111</v>
      </c>
      <c r="D1054" s="10">
        <v>0.20486111111111113</v>
      </c>
      <c r="E1054" s="3">
        <f t="shared" si="140"/>
        <v>-159.99850000000001</v>
      </c>
      <c r="F1054" s="3">
        <f t="shared" si="141"/>
        <v>45.00266666666667</v>
      </c>
      <c r="G1054" s="1">
        <v>5282</v>
      </c>
      <c r="H1054" s="11">
        <v>3443.1944468331812</v>
      </c>
      <c r="I1054" s="1">
        <v>0</v>
      </c>
      <c r="J1054" s="14">
        <v>1.23387</v>
      </c>
      <c r="K1054" s="6">
        <v>0</v>
      </c>
      <c r="L1054" s="20">
        <v>34.668300000000002</v>
      </c>
      <c r="M1054" s="6">
        <v>0</v>
      </c>
      <c r="N1054" s="7">
        <v>27.762935082685544</v>
      </c>
      <c r="O1054" s="6">
        <v>0</v>
      </c>
      <c r="P1054" s="29">
        <v>3.0058861660937932</v>
      </c>
      <c r="Q1054" s="6">
        <v>0</v>
      </c>
      <c r="R1054" s="48">
        <v>214.31022297247847</v>
      </c>
      <c r="S1054" s="6">
        <v>0</v>
      </c>
      <c r="T1054" s="5">
        <v>38</v>
      </c>
      <c r="U1054" s="6">
        <v>0</v>
      </c>
      <c r="V1054" s="9">
        <v>0</v>
      </c>
      <c r="W1054" s="6">
        <v>0</v>
      </c>
      <c r="X1054" s="25">
        <v>178</v>
      </c>
      <c r="Y1054" s="6">
        <v>0</v>
      </c>
      <c r="Z1054" s="29">
        <v>2.6608353360496819</v>
      </c>
      <c r="AA1054" s="6">
        <v>0</v>
      </c>
      <c r="AB1054" s="30"/>
      <c r="AC1054" s="6"/>
      <c r="AD1054" s="33">
        <v>4.3450248498467814E-4</v>
      </c>
      <c r="AE1054" s="6">
        <v>0</v>
      </c>
      <c r="AF1054" s="35">
        <v>0.19450531588262918</v>
      </c>
      <c r="AG1054" s="6">
        <v>0</v>
      </c>
      <c r="AH1054" s="9">
        <v>4.9044641558819251</v>
      </c>
      <c r="AI1054" s="6">
        <v>0</v>
      </c>
    </row>
    <row r="1055" spans="1:35">
      <c r="A1055" s="1" t="s">
        <v>85</v>
      </c>
      <c r="B1055" s="1" t="s">
        <v>110</v>
      </c>
      <c r="C1055" s="1" t="s">
        <v>111</v>
      </c>
      <c r="D1055" s="10">
        <v>0.20486111111111113</v>
      </c>
      <c r="E1055" s="3">
        <f t="shared" si="140"/>
        <v>-159.99850000000001</v>
      </c>
      <c r="F1055" s="3">
        <f t="shared" si="141"/>
        <v>45.00266666666667</v>
      </c>
      <c r="G1055" s="1">
        <v>5282</v>
      </c>
      <c r="H1055" s="11">
        <v>3930.2404922790465</v>
      </c>
      <c r="I1055" s="1">
        <v>0</v>
      </c>
      <c r="J1055" s="14">
        <v>1.1607099999999999</v>
      </c>
      <c r="K1055" s="6">
        <v>0</v>
      </c>
      <c r="L1055" s="20">
        <v>34.675899999999999</v>
      </c>
      <c r="M1055" s="6">
        <v>0</v>
      </c>
      <c r="N1055" s="7">
        <v>27.77408593696282</v>
      </c>
      <c r="O1055" s="6">
        <v>0</v>
      </c>
      <c r="P1055" s="29">
        <v>3.2454123207301171</v>
      </c>
      <c r="Q1055" s="6">
        <v>0</v>
      </c>
      <c r="R1055" s="48">
        <v>204.26118870897702</v>
      </c>
      <c r="S1055" s="6">
        <v>0</v>
      </c>
      <c r="T1055" s="5">
        <v>37.200000000000003</v>
      </c>
      <c r="U1055" s="6">
        <v>0</v>
      </c>
      <c r="V1055" s="9">
        <v>0</v>
      </c>
      <c r="W1055" s="6">
        <v>0</v>
      </c>
      <c r="X1055" s="25">
        <v>176</v>
      </c>
      <c r="Y1055" s="6">
        <v>0</v>
      </c>
      <c r="Z1055" s="29">
        <v>2.6160412311444534</v>
      </c>
      <c r="AA1055" s="6">
        <v>0</v>
      </c>
      <c r="AB1055" s="30"/>
      <c r="AC1055" s="6"/>
      <c r="AD1055" s="33">
        <v>4.2066677017364658E-4</v>
      </c>
      <c r="AE1055" s="6">
        <v>0</v>
      </c>
      <c r="AF1055" s="35">
        <v>0.17368848807388054</v>
      </c>
      <c r="AG1055" s="6">
        <v>0</v>
      </c>
      <c r="AH1055" s="9">
        <v>4.7759197324414728</v>
      </c>
      <c r="AI1055" s="6">
        <v>0</v>
      </c>
    </row>
    <row r="1056" spans="1:35">
      <c r="A1056" s="1" t="s">
        <v>85</v>
      </c>
      <c r="B1056" s="1" t="s">
        <v>110</v>
      </c>
      <c r="C1056" s="1" t="s">
        <v>111</v>
      </c>
      <c r="D1056" s="10">
        <v>0.20486111111111113</v>
      </c>
      <c r="E1056" s="3">
        <f t="shared" si="140"/>
        <v>-159.99850000000001</v>
      </c>
      <c r="F1056" s="3">
        <f t="shared" si="141"/>
        <v>45.00266666666667</v>
      </c>
      <c r="G1056" s="1">
        <v>5282</v>
      </c>
      <c r="H1056" s="11">
        <v>4416.7144421615867</v>
      </c>
      <c r="I1056" s="1">
        <v>0</v>
      </c>
      <c r="J1056" s="14">
        <v>1.12887</v>
      </c>
      <c r="K1056" s="6">
        <v>0</v>
      </c>
      <c r="L1056" s="20">
        <v>34.681899999999999</v>
      </c>
      <c r="M1056" s="6">
        <v>0</v>
      </c>
      <c r="N1056" s="7">
        <v>27.781082572191508</v>
      </c>
      <c r="O1056" s="6">
        <v>0</v>
      </c>
      <c r="P1056" s="29">
        <v>3.3417745644186323</v>
      </c>
      <c r="Q1056" s="6">
        <v>0</v>
      </c>
      <c r="R1056" s="48">
        <v>200.23390536132683</v>
      </c>
      <c r="S1056" s="6">
        <v>0</v>
      </c>
      <c r="T1056" s="5">
        <v>37</v>
      </c>
      <c r="U1056" s="6">
        <v>0</v>
      </c>
      <c r="V1056" s="9">
        <v>0</v>
      </c>
      <c r="W1056" s="6">
        <v>0</v>
      </c>
      <c r="X1056" s="25">
        <v>182</v>
      </c>
      <c r="Y1056" s="6">
        <v>0</v>
      </c>
      <c r="Z1056" s="29">
        <v>2.5888351192799046</v>
      </c>
      <c r="AA1056" s="6">
        <v>0</v>
      </c>
      <c r="AB1056" s="30"/>
      <c r="AC1056" s="6"/>
      <c r="AD1056" s="33">
        <v>5.3562528294177729E-4</v>
      </c>
      <c r="AE1056" s="6">
        <v>0</v>
      </c>
      <c r="AF1056" s="35">
        <v>0.16208264602121536</v>
      </c>
      <c r="AG1056" s="6">
        <v>0</v>
      </c>
      <c r="AH1056" s="9">
        <v>5.6942707575977893</v>
      </c>
      <c r="AI1056" s="6">
        <v>0</v>
      </c>
    </row>
    <row r="1057" spans="1:35">
      <c r="A1057" s="1" t="s">
        <v>85</v>
      </c>
      <c r="B1057" s="1" t="s">
        <v>110</v>
      </c>
      <c r="C1057" s="1" t="s">
        <v>111</v>
      </c>
      <c r="D1057" s="10">
        <v>0.20486111111111113</v>
      </c>
      <c r="E1057" s="3">
        <f t="shared" si="140"/>
        <v>-159.99850000000001</v>
      </c>
      <c r="F1057" s="3">
        <f t="shared" si="141"/>
        <v>45.00266666666667</v>
      </c>
      <c r="G1057" s="1">
        <v>5282</v>
      </c>
      <c r="H1057" s="11">
        <v>4902.0368886786582</v>
      </c>
      <c r="I1057" s="1">
        <v>0</v>
      </c>
      <c r="J1057" s="14">
        <v>1.1246700000000001</v>
      </c>
      <c r="K1057" s="6">
        <v>0</v>
      </c>
      <c r="L1057" s="20">
        <v>34.682000000000002</v>
      </c>
      <c r="M1057" s="6">
        <v>0</v>
      </c>
      <c r="N1057" s="7">
        <v>27.781448709606366</v>
      </c>
      <c r="O1057" s="6">
        <v>0</v>
      </c>
      <c r="P1057" s="29">
        <v>3.3726241258741254</v>
      </c>
      <c r="Q1057" s="6">
        <v>0</v>
      </c>
      <c r="R1057" s="48">
        <v>198.89458164844382</v>
      </c>
      <c r="S1057" s="6">
        <v>0</v>
      </c>
      <c r="T1057" s="5">
        <v>37</v>
      </c>
      <c r="U1057" s="6">
        <v>0</v>
      </c>
      <c r="V1057" s="9">
        <v>0</v>
      </c>
      <c r="W1057" s="6">
        <v>0</v>
      </c>
      <c r="X1057" s="25">
        <v>181</v>
      </c>
      <c r="Y1057" s="6">
        <v>0</v>
      </c>
      <c r="Z1057" s="29">
        <v>2.5663158760684621</v>
      </c>
      <c r="AA1057" s="6">
        <v>0</v>
      </c>
      <c r="AB1057" s="30"/>
      <c r="AC1057" s="6"/>
      <c r="AD1057" s="33">
        <v>3.5932165229826354E-4</v>
      </c>
      <c r="AE1057" s="6">
        <v>0</v>
      </c>
      <c r="AF1057" s="35">
        <v>0.1714471482065669</v>
      </c>
      <c r="AG1057" s="6">
        <v>0</v>
      </c>
      <c r="AH1057" s="9">
        <v>6.1429402355678357</v>
      </c>
      <c r="AI1057" s="6">
        <v>0</v>
      </c>
    </row>
    <row r="1058" spans="1:35">
      <c r="A1058" s="1" t="s">
        <v>85</v>
      </c>
      <c r="B1058" s="1" t="s">
        <v>110</v>
      </c>
      <c r="C1058" s="1" t="s">
        <v>111</v>
      </c>
      <c r="D1058" s="10">
        <v>0.20486111111111113</v>
      </c>
      <c r="E1058" s="3">
        <f t="shared" si="140"/>
        <v>-159.99850000000001</v>
      </c>
      <c r="F1058" s="3">
        <f t="shared" si="141"/>
        <v>45.00266666666667</v>
      </c>
      <c r="G1058" s="1">
        <v>5282</v>
      </c>
      <c r="H1058" s="11">
        <v>5240.2146773353206</v>
      </c>
      <c r="I1058" s="1">
        <v>0</v>
      </c>
      <c r="J1058" s="14">
        <v>1.1199300000000001</v>
      </c>
      <c r="K1058" s="6">
        <v>0</v>
      </c>
      <c r="L1058" s="20">
        <v>34.682499999999997</v>
      </c>
      <c r="M1058" s="6">
        <v>0</v>
      </c>
      <c r="N1058" s="7">
        <v>27.782172888372543</v>
      </c>
      <c r="O1058" s="6">
        <v>0</v>
      </c>
      <c r="P1058" s="29">
        <v>3.360766089842361</v>
      </c>
      <c r="Q1058" s="6">
        <v>0</v>
      </c>
      <c r="R1058" s="48">
        <v>199.46581034284935</v>
      </c>
      <c r="S1058" s="6">
        <v>0</v>
      </c>
      <c r="T1058" s="5">
        <v>36.799999999999997</v>
      </c>
      <c r="U1058" s="6">
        <v>0</v>
      </c>
      <c r="V1058" s="9">
        <v>0</v>
      </c>
      <c r="W1058" s="6">
        <v>0</v>
      </c>
      <c r="X1058" s="25">
        <v>181</v>
      </c>
      <c r="Y1058" s="6">
        <v>0</v>
      </c>
      <c r="Z1058" s="29">
        <v>2.5710201691851999</v>
      </c>
      <c r="AA1058" s="6">
        <v>0</v>
      </c>
      <c r="AB1058" s="30"/>
      <c r="AC1058" s="6"/>
      <c r="AD1058" s="33">
        <v>4.7489056424923398E-4</v>
      </c>
      <c r="AE1058" s="6">
        <v>0</v>
      </c>
      <c r="AF1058" s="35">
        <v>0.22953482692812116</v>
      </c>
      <c r="AG1058" s="6">
        <v>0</v>
      </c>
      <c r="AH1058" s="9">
        <v>6.511269448887596</v>
      </c>
      <c r="AI1058" s="6">
        <v>0</v>
      </c>
    </row>
    <row r="1059" spans="1:35">
      <c r="A1059" s="1" t="s">
        <v>85</v>
      </c>
      <c r="B1059" s="1" t="s">
        <v>112</v>
      </c>
      <c r="C1059" s="1" t="s">
        <v>0</v>
      </c>
      <c r="D1059" s="10">
        <v>0.49305555555555558</v>
      </c>
      <c r="E1059" s="3">
        <f>-(159+59.98/60)</f>
        <v>-159.99966666666666</v>
      </c>
      <c r="F1059" s="3">
        <f>49+59.8/60</f>
        <v>49.99666666666667</v>
      </c>
      <c r="G1059" s="1">
        <v>4952</v>
      </c>
      <c r="H1059" s="11">
        <v>0</v>
      </c>
      <c r="I1059" s="1">
        <v>0</v>
      </c>
      <c r="J1059" s="15">
        <v>12.6</v>
      </c>
      <c r="K1059" s="6">
        <v>0</v>
      </c>
      <c r="L1059" s="20">
        <v>32.2562</v>
      </c>
      <c r="M1059" s="6">
        <v>0</v>
      </c>
      <c r="N1059" s="7">
        <v>24.346141389861032</v>
      </c>
      <c r="O1059" s="6">
        <v>0</v>
      </c>
      <c r="P1059" s="29">
        <v>6.1460243750740426</v>
      </c>
      <c r="Q1059" s="6">
        <v>0</v>
      </c>
      <c r="R1059" s="48">
        <v>-3.0107161740328934</v>
      </c>
      <c r="S1059" s="6">
        <v>0</v>
      </c>
      <c r="T1059" s="5">
        <v>11.7</v>
      </c>
      <c r="U1059" s="6">
        <v>0</v>
      </c>
      <c r="V1059" s="9">
        <v>0.15</v>
      </c>
      <c r="W1059" s="6">
        <v>0</v>
      </c>
      <c r="X1059" s="25">
        <v>20.9</v>
      </c>
      <c r="Y1059" s="6">
        <v>0</v>
      </c>
      <c r="Z1059" s="29">
        <v>1.1529392263480283</v>
      </c>
      <c r="AA1059" s="6">
        <v>0</v>
      </c>
      <c r="AB1059" s="52">
        <v>0.26446105134643449</v>
      </c>
      <c r="AC1059" s="6">
        <v>0</v>
      </c>
      <c r="AD1059" s="33">
        <v>0.42663970784415578</v>
      </c>
      <c r="AE1059" s="6">
        <v>0</v>
      </c>
      <c r="AF1059" s="35">
        <v>4.5712129804298272</v>
      </c>
      <c r="AG1059" s="6">
        <v>0</v>
      </c>
      <c r="AH1059" s="9">
        <v>99.494736842105254</v>
      </c>
      <c r="AI1059" s="6">
        <v>0</v>
      </c>
    </row>
    <row r="1060" spans="1:35">
      <c r="A1060" s="1" t="s">
        <v>85</v>
      </c>
      <c r="B1060" s="1" t="s">
        <v>112</v>
      </c>
      <c r="C1060" s="1" t="s">
        <v>0</v>
      </c>
      <c r="D1060" s="10">
        <v>0.49305555555555558</v>
      </c>
      <c r="E1060" s="3">
        <f t="shared" ref="E1060:E1075" si="142">-(159+59.98/60)</f>
        <v>-159.99966666666666</v>
      </c>
      <c r="F1060" s="3">
        <f t="shared" ref="F1060:F1075" si="143">49+59.8/60</f>
        <v>49.99666666666667</v>
      </c>
      <c r="G1060" s="1">
        <v>4952</v>
      </c>
      <c r="H1060" s="11">
        <v>3.0337459073412592</v>
      </c>
      <c r="I1060" s="1">
        <v>0</v>
      </c>
      <c r="J1060" s="14">
        <v>12.5566</v>
      </c>
      <c r="K1060" s="6">
        <v>0</v>
      </c>
      <c r="L1060" s="20">
        <v>32.263500000000001</v>
      </c>
      <c r="M1060" s="6">
        <v>0</v>
      </c>
      <c r="N1060" s="7">
        <v>24.360106503435645</v>
      </c>
      <c r="O1060" s="6">
        <v>0</v>
      </c>
      <c r="P1060" s="29">
        <v>6.1521127236109461</v>
      </c>
      <c r="Q1060" s="6">
        <v>0</v>
      </c>
      <c r="R1060" s="48">
        <v>-3.046224898125331</v>
      </c>
      <c r="S1060" s="6">
        <v>0</v>
      </c>
      <c r="T1060" s="5">
        <v>11.7</v>
      </c>
      <c r="U1060" s="6">
        <v>0</v>
      </c>
      <c r="V1060" s="9">
        <v>0.15</v>
      </c>
      <c r="W1060" s="6">
        <v>0</v>
      </c>
      <c r="X1060" s="25">
        <v>20.8</v>
      </c>
      <c r="Y1060" s="6">
        <v>0</v>
      </c>
      <c r="Z1060" s="29">
        <v>1.1250288304598239</v>
      </c>
      <c r="AA1060" s="6">
        <v>0</v>
      </c>
      <c r="AB1060" s="52">
        <v>0.28108641924748995</v>
      </c>
      <c r="AC1060" s="6">
        <v>0</v>
      </c>
      <c r="AD1060" s="33">
        <v>0.55773884633766224</v>
      </c>
      <c r="AE1060" s="6">
        <v>0</v>
      </c>
      <c r="AF1060" s="35">
        <v>4.5289098877019995</v>
      </c>
      <c r="AG1060" s="6">
        <v>0</v>
      </c>
      <c r="AH1060" s="9">
        <v>101.87152496626182</v>
      </c>
      <c r="AI1060" s="6">
        <v>0</v>
      </c>
    </row>
    <row r="1061" spans="1:35">
      <c r="A1061" s="1" t="s">
        <v>85</v>
      </c>
      <c r="B1061" s="1" t="s">
        <v>112</v>
      </c>
      <c r="C1061" s="1" t="s">
        <v>0</v>
      </c>
      <c r="D1061" s="10">
        <v>0.49305555555555558</v>
      </c>
      <c r="E1061" s="3">
        <f t="shared" si="142"/>
        <v>-159.99966666666666</v>
      </c>
      <c r="F1061" s="3">
        <f t="shared" si="143"/>
        <v>49.99666666666667</v>
      </c>
      <c r="G1061" s="1">
        <v>4952</v>
      </c>
      <c r="H1061" s="11">
        <v>10.760671763708208</v>
      </c>
      <c r="I1061" s="1">
        <v>0</v>
      </c>
      <c r="J1061" s="14">
        <v>12.553599999999999</v>
      </c>
      <c r="K1061" s="6">
        <v>0</v>
      </c>
      <c r="L1061" s="20">
        <v>32.288800000000002</v>
      </c>
      <c r="M1061" s="6">
        <v>0</v>
      </c>
      <c r="N1061" s="7">
        <v>24.380283173839643</v>
      </c>
      <c r="O1061" s="6">
        <v>0</v>
      </c>
      <c r="P1061" s="29">
        <v>6.1881742585791564</v>
      </c>
      <c r="Q1061" s="6">
        <v>0</v>
      </c>
      <c r="R1061" s="48">
        <v>-4.6817491048181523</v>
      </c>
      <c r="S1061" s="6">
        <v>0</v>
      </c>
      <c r="T1061" s="5">
        <v>11.7</v>
      </c>
      <c r="U1061" s="6">
        <v>0</v>
      </c>
      <c r="V1061" s="9">
        <v>0.15</v>
      </c>
      <c r="W1061" s="6">
        <v>0</v>
      </c>
      <c r="X1061" s="25">
        <v>20.9</v>
      </c>
      <c r="Y1061" s="6">
        <v>0</v>
      </c>
      <c r="Z1061" s="29">
        <v>1.1444106913589267</v>
      </c>
      <c r="AA1061" s="6">
        <v>0</v>
      </c>
      <c r="AB1061" s="52">
        <v>0.28204274571967464</v>
      </c>
      <c r="AC1061" s="6">
        <v>0</v>
      </c>
      <c r="AD1061" s="33">
        <v>0.50568917061818175</v>
      </c>
      <c r="AE1061" s="6">
        <v>0</v>
      </c>
      <c r="AF1061" s="35">
        <v>4.3858447774613012</v>
      </c>
      <c r="AG1061" s="6">
        <v>0</v>
      </c>
      <c r="AH1061" s="9">
        <v>104.18407557354925</v>
      </c>
      <c r="AI1061" s="6">
        <v>0</v>
      </c>
    </row>
    <row r="1062" spans="1:35">
      <c r="A1062" s="1" t="s">
        <v>85</v>
      </c>
      <c r="B1062" s="1" t="s">
        <v>112</v>
      </c>
      <c r="C1062" s="1" t="s">
        <v>0</v>
      </c>
      <c r="D1062" s="10">
        <v>0.49305555555555558</v>
      </c>
      <c r="E1062" s="3">
        <f t="shared" si="142"/>
        <v>-159.99966666666666</v>
      </c>
      <c r="F1062" s="3">
        <f t="shared" si="143"/>
        <v>49.99666666666667</v>
      </c>
      <c r="G1062" s="1">
        <v>4952</v>
      </c>
      <c r="H1062" s="11">
        <v>21.562412617121847</v>
      </c>
      <c r="I1062" s="1">
        <v>0</v>
      </c>
      <c r="J1062" s="14">
        <v>12.5192</v>
      </c>
      <c r="K1062" s="6">
        <v>0</v>
      </c>
      <c r="L1062" s="20">
        <v>32.322800000000001</v>
      </c>
      <c r="M1062" s="6">
        <v>0</v>
      </c>
      <c r="N1062" s="7">
        <v>24.413203741998359</v>
      </c>
      <c r="O1062" s="6">
        <v>0</v>
      </c>
      <c r="P1062" s="29">
        <v>6.1399455040871933</v>
      </c>
      <c r="Q1062" s="6">
        <v>0</v>
      </c>
      <c r="R1062" s="48">
        <v>-2.3889367888268112</v>
      </c>
      <c r="S1062" s="6">
        <v>0</v>
      </c>
      <c r="T1062" s="5">
        <v>11.7</v>
      </c>
      <c r="U1062" s="6">
        <v>0</v>
      </c>
      <c r="V1062" s="9">
        <v>0.14000000000000001</v>
      </c>
      <c r="W1062" s="6">
        <v>0</v>
      </c>
      <c r="X1062" s="25">
        <v>20.9</v>
      </c>
      <c r="Y1062" s="6">
        <v>0</v>
      </c>
      <c r="Z1062" s="29">
        <v>1.1444047768860821</v>
      </c>
      <c r="AA1062" s="6">
        <v>0</v>
      </c>
      <c r="AB1062" s="52">
        <v>0.2740243160682807</v>
      </c>
      <c r="AC1062" s="6">
        <v>0</v>
      </c>
      <c r="AD1062" s="33">
        <v>0.44509874593246751</v>
      </c>
      <c r="AE1062" s="6">
        <v>0</v>
      </c>
      <c r="AF1062" s="35">
        <v>4.0656884610869826</v>
      </c>
      <c r="AG1062" s="6">
        <v>0</v>
      </c>
      <c r="AH1062" s="9">
        <v>106.5425101214575</v>
      </c>
      <c r="AI1062" s="6">
        <v>0</v>
      </c>
    </row>
    <row r="1063" spans="1:35">
      <c r="A1063" s="1" t="s">
        <v>85</v>
      </c>
      <c r="B1063" s="1" t="s">
        <v>112</v>
      </c>
      <c r="C1063" s="1" t="s">
        <v>0</v>
      </c>
      <c r="D1063" s="10">
        <v>0.49305555555555558</v>
      </c>
      <c r="E1063" s="3">
        <f t="shared" si="142"/>
        <v>-159.99966666666666</v>
      </c>
      <c r="F1063" s="3">
        <f t="shared" si="143"/>
        <v>49.99666666666667</v>
      </c>
      <c r="G1063" s="1">
        <v>4952</v>
      </c>
      <c r="H1063" s="11">
        <v>31.096734979103111</v>
      </c>
      <c r="I1063" s="1">
        <v>0</v>
      </c>
      <c r="J1063" s="14">
        <v>12.409000000000001</v>
      </c>
      <c r="K1063" s="6">
        <v>0</v>
      </c>
      <c r="L1063" s="20">
        <v>32.3416</v>
      </c>
      <c r="M1063" s="6">
        <v>0</v>
      </c>
      <c r="N1063" s="7">
        <v>24.448764775836707</v>
      </c>
      <c r="O1063" s="6">
        <v>0</v>
      </c>
      <c r="P1063" s="29">
        <v>6.1706125459068826</v>
      </c>
      <c r="Q1063" s="6">
        <v>0</v>
      </c>
      <c r="R1063" s="48">
        <v>-3.1561281437141133</v>
      </c>
      <c r="S1063" s="6">
        <v>0</v>
      </c>
      <c r="T1063" s="5">
        <v>11.9</v>
      </c>
      <c r="U1063" s="6">
        <v>0</v>
      </c>
      <c r="V1063" s="9">
        <v>0.15</v>
      </c>
      <c r="W1063" s="6">
        <v>0</v>
      </c>
      <c r="X1063" s="25">
        <v>21.3</v>
      </c>
      <c r="Y1063" s="6">
        <v>0</v>
      </c>
      <c r="Z1063" s="29">
        <v>1.1654827033860822</v>
      </c>
      <c r="AA1063" s="6">
        <v>0</v>
      </c>
      <c r="AB1063" s="52">
        <v>0.30396469100513707</v>
      </c>
      <c r="AC1063" s="6">
        <v>0</v>
      </c>
      <c r="AD1063" s="33">
        <v>0.38163294869610387</v>
      </c>
      <c r="AE1063" s="6">
        <v>0</v>
      </c>
      <c r="AF1063" s="35">
        <v>4.4323620504392895</v>
      </c>
      <c r="AG1063" s="6">
        <v>0</v>
      </c>
      <c r="AH1063" s="9">
        <v>103.786684952001</v>
      </c>
      <c r="AI1063" s="6">
        <v>0</v>
      </c>
    </row>
    <row r="1064" spans="1:35">
      <c r="A1064" s="1" t="s">
        <v>85</v>
      </c>
      <c r="B1064" s="1" t="s">
        <v>112</v>
      </c>
      <c r="C1064" s="1" t="s">
        <v>0</v>
      </c>
      <c r="D1064" s="10">
        <v>0.49305555555555558</v>
      </c>
      <c r="E1064" s="3">
        <f t="shared" si="142"/>
        <v>-159.99966666666666</v>
      </c>
      <c r="F1064" s="3">
        <f t="shared" si="143"/>
        <v>49.99666666666667</v>
      </c>
      <c r="G1064" s="1">
        <v>4952</v>
      </c>
      <c r="H1064" s="11">
        <v>39.513492898366749</v>
      </c>
      <c r="I1064" s="1">
        <v>0</v>
      </c>
      <c r="J1064" s="14">
        <v>7.5023099999999996</v>
      </c>
      <c r="K1064" s="6">
        <v>0</v>
      </c>
      <c r="L1064" s="20">
        <v>32.521900000000002</v>
      </c>
      <c r="M1064" s="6">
        <v>0</v>
      </c>
      <c r="N1064" s="7">
        <v>25.398916410687661</v>
      </c>
      <c r="O1064" s="6">
        <v>0</v>
      </c>
      <c r="P1064" s="29">
        <v>7.0294619318406166</v>
      </c>
      <c r="Q1064" s="6">
        <v>0</v>
      </c>
      <c r="R1064" s="48">
        <v>-10.623871158094232</v>
      </c>
      <c r="S1064" s="6">
        <v>0</v>
      </c>
      <c r="T1064" s="5">
        <v>15.3</v>
      </c>
      <c r="U1064" s="6">
        <v>0</v>
      </c>
      <c r="V1064" s="9">
        <v>0.18</v>
      </c>
      <c r="W1064" s="6">
        <v>0</v>
      </c>
      <c r="X1064" s="25">
        <v>26.2</v>
      </c>
      <c r="Y1064" s="6">
        <v>0</v>
      </c>
      <c r="Z1064" s="29">
        <v>1.4181713190568903</v>
      </c>
      <c r="AA1064" s="6">
        <v>0</v>
      </c>
      <c r="AB1064" s="52">
        <v>0.3183831516626896</v>
      </c>
      <c r="AC1064" s="6">
        <v>0</v>
      </c>
      <c r="AD1064" s="33">
        <v>0.34659880419740252</v>
      </c>
      <c r="AE1064" s="6">
        <v>0</v>
      </c>
      <c r="AF1064" s="35">
        <v>5.8411211540217298</v>
      </c>
      <c r="AG1064" s="6">
        <v>0</v>
      </c>
      <c r="AH1064" s="9">
        <v>131.11794871794871</v>
      </c>
      <c r="AI1064" s="6">
        <v>0</v>
      </c>
    </row>
    <row r="1065" spans="1:35">
      <c r="A1065" s="1" t="s">
        <v>85</v>
      </c>
      <c r="B1065" s="1" t="s">
        <v>112</v>
      </c>
      <c r="C1065" s="1" t="s">
        <v>0</v>
      </c>
      <c r="D1065" s="10">
        <v>0.49305555555555558</v>
      </c>
      <c r="E1065" s="3">
        <f t="shared" si="142"/>
        <v>-159.99966666666666</v>
      </c>
      <c r="F1065" s="3">
        <f t="shared" si="143"/>
        <v>49.99666666666667</v>
      </c>
      <c r="G1065" s="1">
        <v>4952</v>
      </c>
      <c r="H1065" s="11">
        <v>49.530678408177415</v>
      </c>
      <c r="I1065" s="1">
        <v>0</v>
      </c>
      <c r="J1065" s="14">
        <v>5.8929900000000002</v>
      </c>
      <c r="K1065" s="6">
        <v>0</v>
      </c>
      <c r="L1065" s="20">
        <v>32.593000000000004</v>
      </c>
      <c r="M1065" s="6">
        <v>0</v>
      </c>
      <c r="N1065" s="7">
        <v>25.664161650757023</v>
      </c>
      <c r="O1065" s="6">
        <v>0</v>
      </c>
      <c r="P1065" s="29">
        <v>7.0086809619713293</v>
      </c>
      <c r="Q1065" s="6">
        <v>0</v>
      </c>
      <c r="R1065" s="48">
        <v>1.8285517761553933</v>
      </c>
      <c r="S1065" s="6">
        <v>0</v>
      </c>
      <c r="T1065" s="5">
        <v>17.600000000000001</v>
      </c>
      <c r="U1065" s="6">
        <v>0</v>
      </c>
      <c r="V1065" s="9">
        <v>0.37</v>
      </c>
      <c r="W1065" s="6">
        <v>0</v>
      </c>
      <c r="X1065" s="25">
        <v>28.6</v>
      </c>
      <c r="Y1065" s="6">
        <v>0</v>
      </c>
      <c r="Z1065" s="29">
        <v>1.5682083821462176</v>
      </c>
      <c r="AA1065" s="6">
        <v>0</v>
      </c>
      <c r="AB1065" s="52">
        <v>0.28277838146750894</v>
      </c>
      <c r="AC1065" s="6">
        <v>0</v>
      </c>
      <c r="AD1065" s="33">
        <v>0.22928088785454542</v>
      </c>
      <c r="AE1065" s="6">
        <v>0</v>
      </c>
      <c r="AF1065" s="35">
        <v>4.5438967855872647</v>
      </c>
      <c r="AG1065" s="6">
        <v>0</v>
      </c>
      <c r="AH1065" s="9">
        <v>127.5757085020243</v>
      </c>
      <c r="AI1065" s="6">
        <v>0</v>
      </c>
    </row>
    <row r="1066" spans="1:35">
      <c r="A1066" s="1" t="s">
        <v>85</v>
      </c>
      <c r="B1066" s="1" t="s">
        <v>112</v>
      </c>
      <c r="C1066" s="1" t="s">
        <v>0</v>
      </c>
      <c r="D1066" s="10">
        <v>0.49305555555555558</v>
      </c>
      <c r="E1066" s="3">
        <f t="shared" si="142"/>
        <v>-159.99966666666666</v>
      </c>
      <c r="F1066" s="3">
        <f t="shared" si="143"/>
        <v>49.99666666666667</v>
      </c>
      <c r="G1066" s="1">
        <v>4952</v>
      </c>
      <c r="H1066" s="11">
        <v>74.873771375518615</v>
      </c>
      <c r="I1066" s="1">
        <v>0</v>
      </c>
      <c r="J1066" s="14">
        <v>4.5606900000000001</v>
      </c>
      <c r="K1066" s="6">
        <v>0</v>
      </c>
      <c r="L1066" s="20">
        <v>32.837699999999998</v>
      </c>
      <c r="M1066" s="6">
        <v>0</v>
      </c>
      <c r="N1066" s="7">
        <v>26.008989002932367</v>
      </c>
      <c r="O1066" s="6">
        <v>0</v>
      </c>
      <c r="P1066" s="29">
        <v>6.0288081092287644</v>
      </c>
      <c r="Q1066" s="6">
        <v>0</v>
      </c>
      <c r="R1066" s="48">
        <v>55.326122553588732</v>
      </c>
      <c r="S1066" s="6">
        <v>0</v>
      </c>
      <c r="T1066" s="5">
        <v>23.9</v>
      </c>
      <c r="U1066" s="6">
        <v>0</v>
      </c>
      <c r="V1066" s="9">
        <v>0.03</v>
      </c>
      <c r="W1066" s="6">
        <v>0</v>
      </c>
      <c r="X1066" s="25">
        <v>36.700000000000003</v>
      </c>
      <c r="Y1066" s="6">
        <v>0</v>
      </c>
      <c r="Z1066" s="29">
        <v>1.8572038241428748</v>
      </c>
      <c r="AA1066" s="6">
        <v>0</v>
      </c>
      <c r="AB1066" s="52">
        <v>0.37819033796161894</v>
      </c>
      <c r="AC1066" s="6">
        <v>0</v>
      </c>
      <c r="AD1066" s="33">
        <v>0.12291829614545455</v>
      </c>
      <c r="AE1066" s="6">
        <v>0</v>
      </c>
      <c r="AF1066" s="35">
        <v>3.6704375589359839</v>
      </c>
      <c r="AG1066" s="6">
        <v>0</v>
      </c>
      <c r="AH1066" s="9">
        <v>67.359930183268901</v>
      </c>
      <c r="AI1066" s="6">
        <v>0</v>
      </c>
    </row>
    <row r="1067" spans="1:35">
      <c r="A1067" s="1" t="s">
        <v>85</v>
      </c>
      <c r="B1067" s="1" t="s">
        <v>112</v>
      </c>
      <c r="C1067" s="1" t="s">
        <v>0</v>
      </c>
      <c r="D1067" s="10">
        <v>0.49305555555555558</v>
      </c>
      <c r="E1067" s="3">
        <f t="shared" si="142"/>
        <v>-159.99966666666666</v>
      </c>
      <c r="F1067" s="3">
        <f t="shared" si="143"/>
        <v>49.99666666666667</v>
      </c>
      <c r="G1067" s="1">
        <v>4952</v>
      </c>
      <c r="H1067" s="11">
        <v>100.44857952756117</v>
      </c>
      <c r="I1067" s="1">
        <v>0</v>
      </c>
      <c r="J1067" s="14">
        <v>4.1021099999999997</v>
      </c>
      <c r="K1067" s="6">
        <v>0</v>
      </c>
      <c r="L1067" s="20">
        <v>33.499200000000002</v>
      </c>
      <c r="M1067" s="6">
        <v>0</v>
      </c>
      <c r="N1067" s="7">
        <v>26.582085280622096</v>
      </c>
      <c r="O1067" s="6">
        <v>0</v>
      </c>
      <c r="P1067" s="29">
        <v>3.5115963353473125</v>
      </c>
      <c r="Q1067" s="6">
        <v>0</v>
      </c>
      <c r="R1067" s="48">
        <v>169.93461055152338</v>
      </c>
      <c r="S1067" s="6">
        <v>0</v>
      </c>
      <c r="T1067" s="5">
        <v>34.700000000000003</v>
      </c>
      <c r="U1067" s="6">
        <v>0</v>
      </c>
      <c r="V1067" s="9">
        <v>0</v>
      </c>
      <c r="W1067" s="6">
        <v>0</v>
      </c>
      <c r="X1067" s="25">
        <v>61.9</v>
      </c>
      <c r="Y1067" s="6">
        <v>0</v>
      </c>
      <c r="Z1067" s="29">
        <v>2.5108433926827756</v>
      </c>
      <c r="AA1067" s="6">
        <v>0</v>
      </c>
      <c r="AB1067" s="52"/>
      <c r="AC1067" s="6">
        <v>0</v>
      </c>
      <c r="AD1067" s="33">
        <v>6.4110912872727271E-2</v>
      </c>
      <c r="AE1067" s="6">
        <v>0</v>
      </c>
      <c r="AF1067" s="35">
        <v>2.7057607461178947</v>
      </c>
      <c r="AG1067" s="6">
        <v>0</v>
      </c>
      <c r="AH1067" s="9">
        <v>45.023189128537588</v>
      </c>
      <c r="AI1067" s="6">
        <v>0</v>
      </c>
    </row>
    <row r="1068" spans="1:35">
      <c r="A1068" s="1" t="s">
        <v>85</v>
      </c>
      <c r="B1068" s="1" t="s">
        <v>112</v>
      </c>
      <c r="C1068" s="1" t="s">
        <v>0</v>
      </c>
      <c r="D1068" s="10">
        <v>0.49305555555555558</v>
      </c>
      <c r="E1068" s="3">
        <f t="shared" si="142"/>
        <v>-159.99966666666666</v>
      </c>
      <c r="F1068" s="3">
        <f t="shared" si="143"/>
        <v>49.99666666666667</v>
      </c>
      <c r="G1068" s="1">
        <v>4952</v>
      </c>
      <c r="H1068" s="11">
        <v>149.47149339008715</v>
      </c>
      <c r="I1068" s="1">
        <v>0</v>
      </c>
      <c r="J1068" s="14">
        <v>3.9478</v>
      </c>
      <c r="K1068" s="6">
        <v>0</v>
      </c>
      <c r="L1068" s="20">
        <v>33.786700000000003</v>
      </c>
      <c r="M1068" s="6">
        <v>0</v>
      </c>
      <c r="N1068" s="7">
        <v>26.826391837487108</v>
      </c>
      <c r="O1068" s="6">
        <v>0</v>
      </c>
      <c r="P1068" s="29">
        <v>1.9452756782371754</v>
      </c>
      <c r="Q1068" s="6">
        <v>0</v>
      </c>
      <c r="R1068" s="48">
        <v>240.47846307331565</v>
      </c>
      <c r="S1068" s="6">
        <v>0</v>
      </c>
      <c r="T1068" s="5">
        <v>39.799999999999997</v>
      </c>
      <c r="U1068" s="6">
        <v>0</v>
      </c>
      <c r="V1068" s="9">
        <v>0</v>
      </c>
      <c r="W1068" s="6">
        <v>0</v>
      </c>
      <c r="X1068" s="25">
        <v>80.7</v>
      </c>
      <c r="Y1068" s="6">
        <v>0</v>
      </c>
      <c r="Z1068" s="29">
        <v>2.8665438864513222</v>
      </c>
      <c r="AA1068" s="6">
        <v>0</v>
      </c>
      <c r="AB1068" s="52">
        <v>1.5374787129737083E-2</v>
      </c>
      <c r="AC1068" s="6">
        <v>0</v>
      </c>
      <c r="AD1068" s="33">
        <v>4.9746338036363642E-2</v>
      </c>
      <c r="AE1068" s="6">
        <v>0</v>
      </c>
      <c r="AF1068" s="35">
        <v>2.6857418000826927</v>
      </c>
      <c r="AG1068" s="6">
        <v>0</v>
      </c>
      <c r="AH1068" s="9">
        <v>57.491833935918208</v>
      </c>
      <c r="AI1068" s="6">
        <v>0</v>
      </c>
    </row>
    <row r="1069" spans="1:35">
      <c r="A1069" s="1" t="s">
        <v>85</v>
      </c>
      <c r="B1069" s="1" t="s">
        <v>112</v>
      </c>
      <c r="C1069" s="1" t="s">
        <v>0</v>
      </c>
      <c r="D1069" s="10">
        <v>0.49305555555555558</v>
      </c>
      <c r="E1069" s="3">
        <f t="shared" si="142"/>
        <v>-159.99966666666666</v>
      </c>
      <c r="F1069" s="3">
        <f t="shared" si="143"/>
        <v>49.99666666666667</v>
      </c>
      <c r="G1069" s="1">
        <v>4952</v>
      </c>
      <c r="H1069" s="11">
        <v>197.12276877385926</v>
      </c>
      <c r="I1069" s="1">
        <v>0</v>
      </c>
      <c r="J1069" s="14">
        <v>3.92746</v>
      </c>
      <c r="K1069" s="6">
        <v>0</v>
      </c>
      <c r="L1069" s="20">
        <v>33.899099999999997</v>
      </c>
      <c r="M1069" s="6">
        <v>0</v>
      </c>
      <c r="N1069" s="7">
        <v>26.917867762655305</v>
      </c>
      <c r="O1069" s="6">
        <v>0</v>
      </c>
      <c r="P1069" s="29">
        <v>1.0454244264107726</v>
      </c>
      <c r="Q1069" s="6">
        <v>0</v>
      </c>
      <c r="R1069" s="48">
        <v>280.5703195640495</v>
      </c>
      <c r="S1069" s="6">
        <v>0</v>
      </c>
      <c r="T1069" s="5">
        <v>42.6</v>
      </c>
      <c r="U1069" s="6">
        <v>0</v>
      </c>
      <c r="V1069" s="9">
        <v>0</v>
      </c>
      <c r="W1069" s="6">
        <v>0</v>
      </c>
      <c r="X1069" s="25">
        <v>93.4</v>
      </c>
      <c r="Y1069" s="6">
        <v>0</v>
      </c>
      <c r="Z1069" s="29">
        <v>3.0733974263302906</v>
      </c>
      <c r="AA1069" s="6">
        <v>0</v>
      </c>
      <c r="AB1069" s="52"/>
      <c r="AC1069" s="6">
        <v>0</v>
      </c>
      <c r="AD1069" s="33">
        <v>6.8628206007639416E-3</v>
      </c>
      <c r="AE1069" s="6">
        <v>0</v>
      </c>
      <c r="AF1069" s="35">
        <v>2.1811961013645225</v>
      </c>
      <c r="AG1069" s="6">
        <v>0</v>
      </c>
      <c r="AH1069" s="9">
        <v>38.461413788804393</v>
      </c>
      <c r="AI1069" s="6">
        <v>0</v>
      </c>
    </row>
    <row r="1070" spans="1:35">
      <c r="A1070" s="1" t="s">
        <v>85</v>
      </c>
      <c r="B1070" s="1" t="s">
        <v>112</v>
      </c>
      <c r="C1070" s="1" t="s">
        <v>0</v>
      </c>
      <c r="D1070" s="10">
        <v>0.49305555555555558</v>
      </c>
      <c r="E1070" s="3">
        <f t="shared" si="142"/>
        <v>-159.99966666666666</v>
      </c>
      <c r="F1070" s="3">
        <f t="shared" si="143"/>
        <v>49.99666666666667</v>
      </c>
      <c r="G1070" s="1">
        <v>4952</v>
      </c>
      <c r="H1070" s="11">
        <v>247.36037132182466</v>
      </c>
      <c r="I1070" s="1">
        <v>0</v>
      </c>
      <c r="J1070" s="14">
        <v>3.89594</v>
      </c>
      <c r="K1070" s="6">
        <v>0</v>
      </c>
      <c r="L1070" s="20">
        <v>33.965600000000002</v>
      </c>
      <c r="M1070" s="6">
        <v>0</v>
      </c>
      <c r="N1070" s="7">
        <v>26.973961020328943</v>
      </c>
      <c r="O1070" s="6">
        <v>0</v>
      </c>
      <c r="P1070" s="29">
        <v>0.74519346049046331</v>
      </c>
      <c r="Q1070" s="6">
        <v>0</v>
      </c>
      <c r="R1070" s="48">
        <v>294.08340420591571</v>
      </c>
      <c r="S1070" s="6">
        <v>0</v>
      </c>
      <c r="T1070" s="5">
        <v>43.7</v>
      </c>
      <c r="U1070" s="6">
        <v>0</v>
      </c>
      <c r="V1070" s="9">
        <v>0</v>
      </c>
      <c r="W1070" s="6">
        <v>0</v>
      </c>
      <c r="X1070" s="25">
        <v>101</v>
      </c>
      <c r="Y1070" s="6">
        <v>0</v>
      </c>
      <c r="Z1070" s="29">
        <v>3.1478031818434333</v>
      </c>
      <c r="AA1070" s="6">
        <v>0</v>
      </c>
      <c r="AB1070" s="52"/>
      <c r="AC1070" s="6">
        <v>0</v>
      </c>
      <c r="AD1070" s="33">
        <v>5.6151595416348357E-3</v>
      </c>
      <c r="AE1070" s="6">
        <v>0</v>
      </c>
      <c r="AF1070" s="35">
        <v>2.0326404744255004</v>
      </c>
      <c r="AG1070" s="6">
        <v>0</v>
      </c>
      <c r="AH1070" s="9">
        <v>31.575364667747159</v>
      </c>
      <c r="AI1070" s="6">
        <v>0</v>
      </c>
    </row>
    <row r="1071" spans="1:35">
      <c r="A1071" s="1" t="s">
        <v>85</v>
      </c>
      <c r="B1071" s="1" t="s">
        <v>112</v>
      </c>
      <c r="C1071" s="1" t="s">
        <v>0</v>
      </c>
      <c r="D1071" s="10">
        <v>0.49305555555555558</v>
      </c>
      <c r="E1071" s="3">
        <f t="shared" si="142"/>
        <v>-159.99966666666666</v>
      </c>
      <c r="F1071" s="3">
        <f t="shared" si="143"/>
        <v>49.99666666666667</v>
      </c>
      <c r="G1071" s="1">
        <v>4952</v>
      </c>
      <c r="H1071" s="11">
        <v>298.17373958100319</v>
      </c>
      <c r="I1071" s="1">
        <v>0</v>
      </c>
      <c r="J1071" s="14">
        <v>3.8583599999999998</v>
      </c>
      <c r="K1071" s="6">
        <v>0</v>
      </c>
      <c r="L1071" s="20">
        <v>34.027099999999997</v>
      </c>
      <c r="M1071" s="6">
        <v>0</v>
      </c>
      <c r="N1071" s="7">
        <v>27.02668555338164</v>
      </c>
      <c r="O1071" s="6">
        <v>0</v>
      </c>
      <c r="P1071" s="29">
        <v>0.54201331793231455</v>
      </c>
      <c r="Q1071" s="6">
        <v>0</v>
      </c>
      <c r="R1071" s="48">
        <v>303.32384407916209</v>
      </c>
      <c r="S1071" s="6">
        <v>0</v>
      </c>
      <c r="T1071" s="5">
        <v>44.1</v>
      </c>
      <c r="U1071" s="6">
        <v>0</v>
      </c>
      <c r="V1071" s="9">
        <v>0</v>
      </c>
      <c r="W1071" s="6">
        <v>0</v>
      </c>
      <c r="X1071" s="25">
        <v>108</v>
      </c>
      <c r="Y1071" s="6">
        <v>0</v>
      </c>
      <c r="Z1071" s="29">
        <v>3.1894081519013469</v>
      </c>
      <c r="AA1071" s="6">
        <v>0</v>
      </c>
      <c r="AB1071" s="52"/>
      <c r="AC1071" s="6">
        <v>0</v>
      </c>
      <c r="AD1071" s="33">
        <v>4.5167795532467542E-3</v>
      </c>
      <c r="AE1071" s="6">
        <v>0</v>
      </c>
      <c r="AF1071" s="35">
        <v>1.6423301435406701</v>
      </c>
      <c r="AG1071" s="6">
        <v>0</v>
      </c>
      <c r="AH1071" s="9">
        <v>32.039521256701157</v>
      </c>
      <c r="AI1071" s="6">
        <v>0</v>
      </c>
    </row>
    <row r="1072" spans="1:35">
      <c r="A1072" s="1" t="s">
        <v>85</v>
      </c>
      <c r="B1072" s="1" t="s">
        <v>112</v>
      </c>
      <c r="C1072" s="1" t="s">
        <v>0</v>
      </c>
      <c r="D1072" s="10">
        <v>0.49305555555555558</v>
      </c>
      <c r="E1072" s="3">
        <f t="shared" si="142"/>
        <v>-159.99966666666666</v>
      </c>
      <c r="F1072" s="3">
        <f t="shared" si="143"/>
        <v>49.99666666666667</v>
      </c>
      <c r="G1072" s="1">
        <v>4952</v>
      </c>
      <c r="H1072" s="11">
        <v>397.0723606620432</v>
      </c>
      <c r="I1072" s="1">
        <v>0</v>
      </c>
      <c r="J1072" s="14">
        <v>3.6816900000000001</v>
      </c>
      <c r="K1072" s="6">
        <v>0</v>
      </c>
      <c r="L1072" s="20">
        <v>34.109299999999998</v>
      </c>
      <c r="M1072" s="6">
        <v>0</v>
      </c>
      <c r="N1072" s="7">
        <v>27.109721044591424</v>
      </c>
      <c r="O1072" s="6">
        <v>0</v>
      </c>
      <c r="P1072" s="29">
        <v>0.61709276152114667</v>
      </c>
      <c r="Q1072" s="6">
        <v>0</v>
      </c>
      <c r="R1072" s="48">
        <v>301.22605556636688</v>
      </c>
      <c r="S1072" s="6">
        <v>0</v>
      </c>
      <c r="T1072" s="5">
        <v>43.5</v>
      </c>
      <c r="U1072" s="6">
        <v>0</v>
      </c>
      <c r="V1072" s="9">
        <v>0</v>
      </c>
      <c r="W1072" s="6">
        <v>0</v>
      </c>
      <c r="X1072" s="25">
        <v>117</v>
      </c>
      <c r="Y1072" s="6">
        <v>0</v>
      </c>
      <c r="Z1072" s="29">
        <v>3.1465914082301412</v>
      </c>
      <c r="AA1072" s="6">
        <v>0</v>
      </c>
      <c r="AB1072" s="52"/>
      <c r="AC1072" s="6"/>
      <c r="AD1072" s="33">
        <v>2.1999555960275021E-3</v>
      </c>
      <c r="AE1072" s="6">
        <v>0</v>
      </c>
      <c r="AF1072" s="35">
        <v>1.2230709743942259</v>
      </c>
      <c r="AG1072" s="6">
        <v>0</v>
      </c>
      <c r="AH1072" s="9">
        <v>23.09337987782072</v>
      </c>
      <c r="AI1072" s="6">
        <v>0</v>
      </c>
    </row>
    <row r="1073" spans="1:35">
      <c r="A1073" s="1" t="s">
        <v>85</v>
      </c>
      <c r="B1073" s="1" t="s">
        <v>112</v>
      </c>
      <c r="C1073" s="1" t="s">
        <v>0</v>
      </c>
      <c r="D1073" s="10">
        <v>0.49305555555555558</v>
      </c>
      <c r="E1073" s="3">
        <f t="shared" si="142"/>
        <v>-159.99966666666666</v>
      </c>
      <c r="F1073" s="3">
        <f t="shared" si="143"/>
        <v>49.99666666666667</v>
      </c>
      <c r="G1073" s="1">
        <v>4952</v>
      </c>
      <c r="H1073" s="11">
        <v>494.63282025978253</v>
      </c>
      <c r="I1073" s="1">
        <v>0</v>
      </c>
      <c r="J1073" s="14">
        <v>3.4952200000000002</v>
      </c>
      <c r="K1073" s="6">
        <v>0</v>
      </c>
      <c r="L1073" s="20">
        <v>34.195399999999999</v>
      </c>
      <c r="M1073" s="6">
        <v>0</v>
      </c>
      <c r="N1073" s="7">
        <v>27.196513446583594</v>
      </c>
      <c r="O1073" s="6">
        <v>0</v>
      </c>
      <c r="P1073" s="29">
        <v>0.39941117758559402</v>
      </c>
      <c r="Q1073" s="6">
        <v>0</v>
      </c>
      <c r="R1073" s="48">
        <v>312.27893615070866</v>
      </c>
      <c r="S1073" s="6">
        <v>0</v>
      </c>
      <c r="T1073" s="5">
        <v>44.1</v>
      </c>
      <c r="U1073" s="6">
        <v>0</v>
      </c>
      <c r="V1073" s="9">
        <v>0</v>
      </c>
      <c r="W1073" s="6">
        <v>0</v>
      </c>
      <c r="X1073" s="25">
        <v>131</v>
      </c>
      <c r="Y1073" s="6">
        <v>0</v>
      </c>
      <c r="Z1073" s="29">
        <v>3.1987951502705156</v>
      </c>
      <c r="AA1073" s="6">
        <v>0</v>
      </c>
      <c r="AB1073" s="52"/>
      <c r="AC1073" s="6"/>
      <c r="AD1073" s="33">
        <v>1.8184595263559969E-3</v>
      </c>
      <c r="AE1073" s="6">
        <v>0</v>
      </c>
      <c r="AF1073" s="35">
        <v>0.94045368620037817</v>
      </c>
      <c r="AG1073" s="6">
        <v>0</v>
      </c>
      <c r="AH1073" s="9">
        <v>18.464530607156217</v>
      </c>
      <c r="AI1073" s="6">
        <v>0</v>
      </c>
    </row>
    <row r="1074" spans="1:35">
      <c r="A1074" s="1" t="s">
        <v>85</v>
      </c>
      <c r="B1074" s="1" t="s">
        <v>112</v>
      </c>
      <c r="C1074" s="1" t="s">
        <v>0</v>
      </c>
      <c r="D1074" s="10">
        <v>0.49305555555555558</v>
      </c>
      <c r="E1074" s="3">
        <f t="shared" si="142"/>
        <v>-159.99966666666666</v>
      </c>
      <c r="F1074" s="3">
        <f t="shared" si="143"/>
        <v>49.99666666666667</v>
      </c>
      <c r="G1074" s="1">
        <v>4952</v>
      </c>
      <c r="H1074" s="11">
        <v>594.22317814031646</v>
      </c>
      <c r="I1074" s="1">
        <v>0</v>
      </c>
      <c r="J1074" s="14">
        <v>3.2838500000000002</v>
      </c>
      <c r="K1074" s="6">
        <v>0</v>
      </c>
      <c r="L1074" s="20">
        <v>34.253900000000002</v>
      </c>
      <c r="M1074" s="6">
        <v>0</v>
      </c>
      <c r="N1074" s="7">
        <v>27.263311372412318</v>
      </c>
      <c r="O1074" s="6">
        <v>0</v>
      </c>
      <c r="P1074" s="29">
        <v>0.43725693045847647</v>
      </c>
      <c r="Q1074" s="6">
        <v>0</v>
      </c>
      <c r="R1074" s="48">
        <v>312.20163523862271</v>
      </c>
      <c r="S1074" s="6">
        <v>0</v>
      </c>
      <c r="T1074" s="5">
        <v>43.8</v>
      </c>
      <c r="U1074" s="6">
        <v>0</v>
      </c>
      <c r="V1074" s="9">
        <v>0</v>
      </c>
      <c r="W1074" s="6">
        <v>0</v>
      </c>
      <c r="X1074" s="25">
        <v>140</v>
      </c>
      <c r="Y1074" s="6">
        <v>0</v>
      </c>
      <c r="Z1074" s="29">
        <v>3.191145070605752</v>
      </c>
      <c r="AA1074" s="6">
        <v>0</v>
      </c>
      <c r="AB1074" s="52"/>
      <c r="AC1074" s="6"/>
      <c r="AD1074" s="33">
        <v>1.4006703523300225E-3</v>
      </c>
      <c r="AE1074" s="6">
        <v>0</v>
      </c>
      <c r="AF1074" s="35">
        <v>0.90390644920209262</v>
      </c>
      <c r="AG1074" s="6">
        <v>0</v>
      </c>
      <c r="AH1074" s="9">
        <v>17.415409549931432</v>
      </c>
      <c r="AI1074" s="6">
        <v>0</v>
      </c>
    </row>
    <row r="1075" spans="1:35">
      <c r="A1075" s="1" t="s">
        <v>85</v>
      </c>
      <c r="B1075" s="1" t="s">
        <v>112</v>
      </c>
      <c r="C1075" s="1" t="s">
        <v>0</v>
      </c>
      <c r="D1075" s="10">
        <v>0.49305555555555558</v>
      </c>
      <c r="E1075" s="3">
        <f t="shared" si="142"/>
        <v>-159.99966666666666</v>
      </c>
      <c r="F1075" s="3">
        <f t="shared" si="143"/>
        <v>49.99666666666667</v>
      </c>
      <c r="G1075" s="1">
        <v>4952</v>
      </c>
      <c r="H1075" s="11">
        <v>792.85528307108132</v>
      </c>
      <c r="I1075" s="1">
        <v>0</v>
      </c>
      <c r="J1075" s="14">
        <v>2.9311600000000002</v>
      </c>
      <c r="K1075" s="6">
        <v>0</v>
      </c>
      <c r="L1075" s="20">
        <v>34.342199999999998</v>
      </c>
      <c r="M1075" s="6">
        <v>0</v>
      </c>
      <c r="N1075" s="7">
        <v>27.366263989142226</v>
      </c>
      <c r="O1075" s="6">
        <v>0</v>
      </c>
      <c r="P1075" s="29">
        <v>0.46521916834498278</v>
      </c>
      <c r="Q1075" s="6">
        <v>0</v>
      </c>
      <c r="R1075" s="48">
        <v>313.69682764362426</v>
      </c>
      <c r="S1075" s="6">
        <v>0</v>
      </c>
      <c r="T1075" s="5">
        <v>44</v>
      </c>
      <c r="U1075" s="6">
        <v>0</v>
      </c>
      <c r="V1075" s="9">
        <v>0</v>
      </c>
      <c r="W1075" s="6">
        <v>0</v>
      </c>
      <c r="X1075" s="25">
        <v>154</v>
      </c>
      <c r="Y1075" s="6">
        <v>0</v>
      </c>
      <c r="Z1075" s="29">
        <v>3.1970290549658693</v>
      </c>
      <c r="AA1075" s="6">
        <v>0</v>
      </c>
      <c r="AB1075" s="52"/>
      <c r="AC1075" s="6"/>
      <c r="AD1075" s="33">
        <v>1.0413914450725743E-3</v>
      </c>
      <c r="AE1075" s="6">
        <v>0</v>
      </c>
      <c r="AF1075" s="35">
        <v>0.76026465028355406</v>
      </c>
      <c r="AG1075" s="6">
        <v>0</v>
      </c>
      <c r="AH1075" s="9">
        <v>16.410796658770725</v>
      </c>
      <c r="AI1075" s="6">
        <v>0</v>
      </c>
    </row>
    <row r="1076" spans="1:35">
      <c r="A1076" s="1" t="s">
        <v>85</v>
      </c>
      <c r="B1076" s="1" t="s">
        <v>112</v>
      </c>
      <c r="C1076" s="1" t="s">
        <v>0</v>
      </c>
      <c r="D1076" s="10">
        <v>0.27569444444444446</v>
      </c>
      <c r="E1076" s="3">
        <f>-(159+58.97/60)</f>
        <v>-159.98283333333333</v>
      </c>
      <c r="F1076" s="3">
        <f>50+0.3/60</f>
        <v>50.005000000000003</v>
      </c>
      <c r="G1076" s="1">
        <v>4952</v>
      </c>
      <c r="H1076" s="11">
        <v>989.91837353608332</v>
      </c>
      <c r="I1076" s="1">
        <v>0</v>
      </c>
      <c r="J1076" s="14">
        <v>2.6424799999999999</v>
      </c>
      <c r="K1076" s="6">
        <v>0</v>
      </c>
      <c r="L1076" s="20">
        <v>34.4071</v>
      </c>
      <c r="M1076" s="6">
        <v>0</v>
      </c>
      <c r="N1076" s="7">
        <v>27.443619799714497</v>
      </c>
      <c r="O1076" s="6">
        <v>0</v>
      </c>
      <c r="P1076" s="29">
        <v>0.56781125853966752</v>
      </c>
      <c r="Q1076" s="6">
        <v>0</v>
      </c>
      <c r="R1076" s="48">
        <v>311.41013017687476</v>
      </c>
      <c r="S1076" s="6">
        <v>0</v>
      </c>
      <c r="T1076" s="5">
        <v>43.9</v>
      </c>
      <c r="U1076" s="6">
        <v>0</v>
      </c>
      <c r="V1076" s="9">
        <v>0</v>
      </c>
      <c r="W1076" s="6">
        <v>0</v>
      </c>
      <c r="X1076" s="25">
        <v>164</v>
      </c>
      <c r="Y1076" s="6">
        <v>0</v>
      </c>
      <c r="Z1076" s="29">
        <v>3.1846877898700239</v>
      </c>
      <c r="AA1076" s="6">
        <v>0</v>
      </c>
      <c r="AB1076" s="30"/>
      <c r="AC1076" s="6"/>
      <c r="AD1076" s="33">
        <v>7.3302878971533516E-4</v>
      </c>
      <c r="AE1076" s="6">
        <v>0</v>
      </c>
      <c r="AF1076" s="35">
        <v>0.63950850661625702</v>
      </c>
      <c r="AG1076" s="6">
        <v>0</v>
      </c>
      <c r="AH1076" s="9">
        <v>9.8312180526118951</v>
      </c>
      <c r="AI1076" s="6">
        <v>0</v>
      </c>
    </row>
    <row r="1077" spans="1:35">
      <c r="A1077" s="1" t="s">
        <v>85</v>
      </c>
      <c r="B1077" s="1" t="s">
        <v>112</v>
      </c>
      <c r="C1077" s="1" t="s">
        <v>0</v>
      </c>
      <c r="D1077" s="10">
        <v>0.27569444444444446</v>
      </c>
      <c r="E1077" s="3">
        <f t="shared" ref="E1077:E1084" si="144">-(159+58.97/60)</f>
        <v>-159.98283333333333</v>
      </c>
      <c r="F1077" s="3">
        <f t="shared" ref="F1077:F1084" si="145">50+0.3/60</f>
        <v>50.005000000000003</v>
      </c>
      <c r="G1077" s="1">
        <v>4952</v>
      </c>
      <c r="H1077" s="11">
        <v>1482.9531824155511</v>
      </c>
      <c r="I1077" s="1">
        <v>0</v>
      </c>
      <c r="J1077" s="14">
        <v>2.1202200000000002</v>
      </c>
      <c r="K1077" s="6">
        <v>0</v>
      </c>
      <c r="L1077" s="20">
        <v>34.521500000000003</v>
      </c>
      <c r="M1077" s="6">
        <v>0</v>
      </c>
      <c r="N1077" s="7">
        <v>27.578771187877692</v>
      </c>
      <c r="O1077" s="6">
        <v>0</v>
      </c>
      <c r="P1077" s="29">
        <v>0.90646961260514147</v>
      </c>
      <c r="Q1077" s="6">
        <v>0</v>
      </c>
      <c r="R1077" s="48">
        <v>300.52069480936052</v>
      </c>
      <c r="S1077" s="6">
        <v>0</v>
      </c>
      <c r="T1077" s="5">
        <v>43.4</v>
      </c>
      <c r="U1077" s="6">
        <v>0</v>
      </c>
      <c r="V1077" s="9">
        <v>0</v>
      </c>
      <c r="W1077" s="6">
        <v>0</v>
      </c>
      <c r="X1077" s="25">
        <v>182</v>
      </c>
      <c r="Y1077" s="6">
        <v>0</v>
      </c>
      <c r="Z1077" s="29">
        <v>3.0610087809568172</v>
      </c>
      <c r="AA1077" s="6">
        <v>0</v>
      </c>
      <c r="AB1077" s="30"/>
      <c r="AC1077" s="6"/>
      <c r="AD1077" s="33">
        <v>5.5615072617079889E-4</v>
      </c>
      <c r="AE1077" s="6">
        <v>0</v>
      </c>
      <c r="AF1077" s="35">
        <v>0.50187591056313441</v>
      </c>
      <c r="AG1077" s="6">
        <v>0</v>
      </c>
      <c r="AH1077" s="9">
        <v>8.1920458795661393</v>
      </c>
      <c r="AI1077" s="6">
        <v>0</v>
      </c>
    </row>
    <row r="1078" spans="1:35">
      <c r="A1078" s="1" t="s">
        <v>85</v>
      </c>
      <c r="B1078" s="1" t="s">
        <v>112</v>
      </c>
      <c r="C1078" s="1" t="s">
        <v>0</v>
      </c>
      <c r="D1078" s="10">
        <v>0.27569444444444446</v>
      </c>
      <c r="E1078" s="3">
        <f t="shared" si="144"/>
        <v>-159.98283333333333</v>
      </c>
      <c r="F1078" s="3">
        <f t="shared" si="145"/>
        <v>50.005000000000003</v>
      </c>
      <c r="G1078" s="1">
        <v>4952</v>
      </c>
      <c r="H1078" s="11">
        <v>1974.6590527082988</v>
      </c>
      <c r="I1078" s="1">
        <v>0</v>
      </c>
      <c r="J1078" s="14">
        <v>1.77888</v>
      </c>
      <c r="K1078" s="6">
        <v>0</v>
      </c>
      <c r="L1078" s="20">
        <v>34.591000000000001</v>
      </c>
      <c r="M1078" s="6">
        <v>0</v>
      </c>
      <c r="N1078" s="7">
        <v>27.661196937831392</v>
      </c>
      <c r="O1078" s="6">
        <v>0</v>
      </c>
      <c r="P1078" s="29">
        <v>1.3557215179876001</v>
      </c>
      <c r="Q1078" s="6">
        <v>0</v>
      </c>
      <c r="R1078" s="48">
        <v>283.29355142300216</v>
      </c>
      <c r="S1078" s="6">
        <v>0</v>
      </c>
      <c r="T1078" s="5">
        <v>42.3</v>
      </c>
      <c r="U1078" s="6">
        <v>0</v>
      </c>
      <c r="V1078" s="9">
        <v>0</v>
      </c>
      <c r="W1078" s="6">
        <v>0</v>
      </c>
      <c r="X1078" s="25">
        <v>190</v>
      </c>
      <c r="Y1078" s="6">
        <v>0</v>
      </c>
      <c r="Z1078" s="29">
        <v>3.0364156142723013</v>
      </c>
      <c r="AA1078" s="6">
        <v>0</v>
      </c>
      <c r="AB1078" s="30"/>
      <c r="AC1078" s="6"/>
      <c r="AD1078" s="33">
        <v>3.99118856932966E-4</v>
      </c>
      <c r="AE1078" s="6">
        <v>0</v>
      </c>
      <c r="AF1078" s="35">
        <v>0.37261507711942976</v>
      </c>
      <c r="AG1078" s="6">
        <v>0</v>
      </c>
      <c r="AH1078" s="9">
        <v>7.376910609649669</v>
      </c>
      <c r="AI1078" s="6">
        <v>0</v>
      </c>
    </row>
    <row r="1079" spans="1:35">
      <c r="A1079" s="1" t="s">
        <v>85</v>
      </c>
      <c r="B1079" s="1" t="s">
        <v>112</v>
      </c>
      <c r="C1079" s="1" t="s">
        <v>0</v>
      </c>
      <c r="D1079" s="10">
        <v>0.27569444444444446</v>
      </c>
      <c r="E1079" s="3">
        <f t="shared" si="144"/>
        <v>-159.98283333333333</v>
      </c>
      <c r="F1079" s="3">
        <f t="shared" si="145"/>
        <v>50.005000000000003</v>
      </c>
      <c r="G1079" s="1">
        <v>4952</v>
      </c>
      <c r="H1079" s="11">
        <v>2464.2131719166291</v>
      </c>
      <c r="I1079" s="1">
        <v>0</v>
      </c>
      <c r="J1079" s="14">
        <v>1.53712</v>
      </c>
      <c r="K1079" s="6">
        <v>0</v>
      </c>
      <c r="L1079" s="20">
        <v>34.6312</v>
      </c>
      <c r="M1079" s="6">
        <v>0</v>
      </c>
      <c r="N1079" s="7">
        <v>27.711514126440306</v>
      </c>
      <c r="O1079" s="6">
        <v>0</v>
      </c>
      <c r="P1079" s="29">
        <v>1.9487762903289498</v>
      </c>
      <c r="Q1079" s="6">
        <v>0</v>
      </c>
      <c r="R1079" s="48">
        <v>258.8682215819826</v>
      </c>
      <c r="S1079" s="6">
        <v>0</v>
      </c>
      <c r="T1079" s="5">
        <v>40.799999999999997</v>
      </c>
      <c r="U1079" s="6">
        <v>0</v>
      </c>
      <c r="V1079" s="9">
        <v>0</v>
      </c>
      <c r="W1079" s="6">
        <v>0</v>
      </c>
      <c r="X1079" s="25">
        <v>188</v>
      </c>
      <c r="Y1079" s="6">
        <v>0</v>
      </c>
      <c r="Z1079" s="29">
        <v>2.8962717272879623</v>
      </c>
      <c r="AA1079" s="6">
        <v>0</v>
      </c>
      <c r="AB1079" s="30"/>
      <c r="AC1079" s="6"/>
      <c r="AD1079" s="33">
        <v>3.6098123930211205E-4</v>
      </c>
      <c r="AE1079" s="6">
        <v>0</v>
      </c>
      <c r="AF1079" s="35">
        <v>0.32577977315689982</v>
      </c>
      <c r="AG1079" s="6">
        <v>0</v>
      </c>
      <c r="AH1079" s="9">
        <v>6.2006233636703643</v>
      </c>
      <c r="AI1079" s="6">
        <v>0</v>
      </c>
    </row>
    <row r="1080" spans="1:35">
      <c r="A1080" s="1" t="s">
        <v>85</v>
      </c>
      <c r="B1080" s="1" t="s">
        <v>112</v>
      </c>
      <c r="C1080" s="1" t="s">
        <v>0</v>
      </c>
      <c r="D1080" s="10">
        <v>0.27569444444444446</v>
      </c>
      <c r="E1080" s="3">
        <f t="shared" si="144"/>
        <v>-159.98283333333333</v>
      </c>
      <c r="F1080" s="3">
        <f t="shared" si="145"/>
        <v>50.005000000000003</v>
      </c>
      <c r="G1080" s="1">
        <v>4952</v>
      </c>
      <c r="H1080" s="11">
        <v>2953.1296648897019</v>
      </c>
      <c r="I1080" s="1">
        <v>0</v>
      </c>
      <c r="J1080" s="14">
        <v>1.3575999999999999</v>
      </c>
      <c r="K1080" s="6">
        <v>0</v>
      </c>
      <c r="L1080" s="20">
        <v>34.6554</v>
      </c>
      <c r="M1080" s="6">
        <v>0</v>
      </c>
      <c r="N1080" s="7">
        <v>27.743887780887007</v>
      </c>
      <c r="O1080" s="6">
        <v>0</v>
      </c>
      <c r="P1080" s="29">
        <v>2.5394122240650785</v>
      </c>
      <c r="Q1080" s="6">
        <v>0</v>
      </c>
      <c r="R1080" s="48">
        <v>234.05052749812256</v>
      </c>
      <c r="S1080" s="6">
        <v>0</v>
      </c>
      <c r="T1080" s="5">
        <v>39.299999999999997</v>
      </c>
      <c r="U1080" s="6">
        <v>0</v>
      </c>
      <c r="V1080" s="9">
        <v>0</v>
      </c>
      <c r="W1080" s="6">
        <v>0</v>
      </c>
      <c r="X1080" s="25">
        <v>185</v>
      </c>
      <c r="Y1080" s="6">
        <v>0</v>
      </c>
      <c r="Z1080" s="29">
        <v>2.7667500840218127</v>
      </c>
      <c r="AA1080" s="6">
        <v>0</v>
      </c>
      <c r="AB1080" s="30"/>
      <c r="AC1080" s="6"/>
      <c r="AD1080" s="33">
        <v>2.1766793755739205E-4</v>
      </c>
      <c r="AE1080" s="6">
        <v>0</v>
      </c>
      <c r="AF1080" s="35">
        <v>0.23914618777567739</v>
      </c>
      <c r="AG1080" s="6">
        <v>0</v>
      </c>
      <c r="AH1080" s="9">
        <v>5.4185513028300702</v>
      </c>
      <c r="AI1080" s="6">
        <v>0</v>
      </c>
    </row>
    <row r="1081" spans="1:35">
      <c r="A1081" s="1" t="s">
        <v>85</v>
      </c>
      <c r="B1081" s="1" t="s">
        <v>112</v>
      </c>
      <c r="C1081" s="1" t="s">
        <v>0</v>
      </c>
      <c r="D1081" s="10">
        <v>0.27569444444444446</v>
      </c>
      <c r="E1081" s="3">
        <f t="shared" si="144"/>
        <v>-159.98283333333333</v>
      </c>
      <c r="F1081" s="3">
        <f t="shared" si="145"/>
        <v>50.005000000000003</v>
      </c>
      <c r="G1081" s="1">
        <v>4952</v>
      </c>
      <c r="H1081" s="11">
        <v>3441.726627338358</v>
      </c>
      <c r="I1081" s="1">
        <v>0</v>
      </c>
      <c r="J1081" s="14">
        <v>1.23969</v>
      </c>
      <c r="K1081" s="6">
        <v>0</v>
      </c>
      <c r="L1081" s="20">
        <v>34.671599999999998</v>
      </c>
      <c r="M1081" s="6">
        <v>0</v>
      </c>
      <c r="N1081" s="7">
        <v>27.765182792822998</v>
      </c>
      <c r="O1081" s="6">
        <v>0</v>
      </c>
      <c r="P1081" s="29">
        <v>2.9846343442720054</v>
      </c>
      <c r="Q1081" s="6">
        <v>0</v>
      </c>
      <c r="R1081" s="48">
        <v>215.19860547746632</v>
      </c>
      <c r="S1081" s="6">
        <v>0</v>
      </c>
      <c r="T1081" s="5">
        <v>38.1</v>
      </c>
      <c r="U1081" s="6">
        <v>0</v>
      </c>
      <c r="V1081" s="9">
        <v>0</v>
      </c>
      <c r="W1081" s="6">
        <v>0</v>
      </c>
      <c r="X1081" s="25">
        <v>179</v>
      </c>
      <c r="Y1081" s="6">
        <v>0</v>
      </c>
      <c r="Z1081" s="29">
        <v>2.6723950974331423</v>
      </c>
      <c r="AA1081" s="6">
        <v>0</v>
      </c>
      <c r="AB1081" s="30"/>
      <c r="AC1081" s="6"/>
      <c r="AD1081" s="33">
        <v>5.1979652231404965E-4</v>
      </c>
      <c r="AE1081" s="6">
        <v>0</v>
      </c>
      <c r="AF1081" s="35">
        <v>0.1978044265910523</v>
      </c>
      <c r="AG1081" s="6">
        <v>0</v>
      </c>
      <c r="AH1081" s="9">
        <v>5.0980925071686825</v>
      </c>
      <c r="AI1081" s="6">
        <v>0</v>
      </c>
    </row>
    <row r="1082" spans="1:35">
      <c r="A1082" s="1" t="s">
        <v>85</v>
      </c>
      <c r="B1082" s="1" t="s">
        <v>112</v>
      </c>
      <c r="C1082" s="1" t="s">
        <v>0</v>
      </c>
      <c r="D1082" s="10">
        <v>0.27569444444444446</v>
      </c>
      <c r="E1082" s="3">
        <f t="shared" si="144"/>
        <v>-159.98283333333333</v>
      </c>
      <c r="F1082" s="3">
        <f t="shared" si="145"/>
        <v>50.005000000000003</v>
      </c>
      <c r="G1082" s="1">
        <v>4952</v>
      </c>
      <c r="H1082" s="11">
        <v>3929.5727670597594</v>
      </c>
      <c r="I1082" s="1">
        <v>0</v>
      </c>
      <c r="J1082" s="14">
        <v>1.17222</v>
      </c>
      <c r="K1082" s="6">
        <v>0</v>
      </c>
      <c r="L1082" s="20">
        <v>34.679699999999997</v>
      </c>
      <c r="M1082" s="6">
        <v>0</v>
      </c>
      <c r="N1082" s="7">
        <v>27.776351466864526</v>
      </c>
      <c r="O1082" s="6">
        <v>0</v>
      </c>
      <c r="P1082" s="29">
        <v>3.2023372526951777</v>
      </c>
      <c r="Q1082" s="6">
        <v>0</v>
      </c>
      <c r="R1082" s="48">
        <v>206.07089896164422</v>
      </c>
      <c r="S1082" s="6">
        <v>0</v>
      </c>
      <c r="T1082" s="5">
        <v>37.4</v>
      </c>
      <c r="U1082" s="6">
        <v>0</v>
      </c>
      <c r="V1082" s="9">
        <v>0</v>
      </c>
      <c r="W1082" s="6">
        <v>0</v>
      </c>
      <c r="X1082" s="25">
        <v>179</v>
      </c>
      <c r="Y1082" s="6">
        <v>0</v>
      </c>
      <c r="Z1082" s="29">
        <v>2.6179045856642142</v>
      </c>
      <c r="AA1082" s="6">
        <v>0</v>
      </c>
      <c r="AB1082" s="30"/>
      <c r="AC1082" s="6"/>
      <c r="AD1082" s="33">
        <v>1.8446900422405875E-4</v>
      </c>
      <c r="AE1082" s="6">
        <v>0</v>
      </c>
      <c r="AF1082" s="35">
        <v>0.17450574984247011</v>
      </c>
      <c r="AG1082" s="6">
        <v>0</v>
      </c>
      <c r="AH1082" s="9">
        <v>5.040867722229148</v>
      </c>
      <c r="AI1082" s="6">
        <v>0</v>
      </c>
    </row>
    <row r="1083" spans="1:35">
      <c r="A1083" s="1" t="s">
        <v>85</v>
      </c>
      <c r="B1083" s="1" t="s">
        <v>112</v>
      </c>
      <c r="C1083" s="1" t="s">
        <v>0</v>
      </c>
      <c r="D1083" s="10">
        <v>0.27569444444444446</v>
      </c>
      <c r="E1083" s="3">
        <f t="shared" si="144"/>
        <v>-159.98283333333333</v>
      </c>
      <c r="F1083" s="3">
        <f t="shared" si="145"/>
        <v>50.005000000000003</v>
      </c>
      <c r="G1083" s="1">
        <v>4952</v>
      </c>
      <c r="H1083" s="11">
        <v>4414.2749359494983</v>
      </c>
      <c r="I1083" s="1">
        <v>0</v>
      </c>
      <c r="J1083" s="14">
        <v>1.14055</v>
      </c>
      <c r="K1083" s="6">
        <v>0</v>
      </c>
      <c r="L1083" s="20">
        <v>34.682499999999997</v>
      </c>
      <c r="M1083" s="6">
        <v>0</v>
      </c>
      <c r="N1083" s="7">
        <v>27.780769044295766</v>
      </c>
      <c r="O1083" s="6">
        <v>0</v>
      </c>
      <c r="P1083" s="29">
        <v>3.3433239643802066</v>
      </c>
      <c r="Q1083" s="6">
        <v>0</v>
      </c>
      <c r="R1083" s="48">
        <v>200.05732834523025</v>
      </c>
      <c r="S1083" s="6">
        <v>0</v>
      </c>
      <c r="T1083" s="5">
        <v>37.299999999999997</v>
      </c>
      <c r="U1083" s="6">
        <v>0</v>
      </c>
      <c r="V1083" s="9">
        <v>0</v>
      </c>
      <c r="W1083" s="6">
        <v>0</v>
      </c>
      <c r="X1083" s="25">
        <v>181</v>
      </c>
      <c r="Y1083" s="6">
        <v>0</v>
      </c>
      <c r="Z1083" s="29">
        <v>2.5968192964883534</v>
      </c>
      <c r="AA1083" s="6">
        <v>0</v>
      </c>
      <c r="AB1083" s="30"/>
      <c r="AC1083" s="6"/>
      <c r="AD1083" s="33">
        <v>2.0559559816345267E-4</v>
      </c>
      <c r="AE1083" s="6">
        <v>0</v>
      </c>
      <c r="AF1083" s="35">
        <v>0.15895696652952299</v>
      </c>
      <c r="AG1083" s="6">
        <v>0</v>
      </c>
      <c r="AH1083" s="9">
        <v>5.354968208452811</v>
      </c>
      <c r="AI1083" s="6">
        <v>0</v>
      </c>
    </row>
    <row r="1084" spans="1:35">
      <c r="A1084" s="1" t="s">
        <v>85</v>
      </c>
      <c r="B1084" s="1" t="s">
        <v>112</v>
      </c>
      <c r="C1084" s="1" t="s">
        <v>0</v>
      </c>
      <c r="D1084" s="10">
        <v>0.27569444444444446</v>
      </c>
      <c r="E1084" s="3">
        <f t="shared" si="144"/>
        <v>-159.98283333333333</v>
      </c>
      <c r="F1084" s="3">
        <f t="shared" si="145"/>
        <v>50.005000000000003</v>
      </c>
      <c r="G1084" s="1">
        <v>4952</v>
      </c>
      <c r="H1084" s="11">
        <v>4899.9153403037162</v>
      </c>
      <c r="I1084" s="1">
        <v>0</v>
      </c>
      <c r="J1084" s="14">
        <v>1.12656</v>
      </c>
      <c r="K1084" s="6">
        <v>0</v>
      </c>
      <c r="L1084" s="20">
        <v>34.685499999999998</v>
      </c>
      <c r="M1084" s="6">
        <v>0</v>
      </c>
      <c r="N1084" s="7">
        <v>27.784133884784069</v>
      </c>
      <c r="O1084" s="6">
        <v>0</v>
      </c>
      <c r="P1084" s="29">
        <v>3.4452222781660931</v>
      </c>
      <c r="Q1084" s="6">
        <v>0</v>
      </c>
      <c r="R1084" s="48">
        <v>195.62814852969652</v>
      </c>
      <c r="S1084" s="6">
        <v>0</v>
      </c>
      <c r="T1084" s="5">
        <v>37.1</v>
      </c>
      <c r="U1084" s="6">
        <v>0</v>
      </c>
      <c r="V1084" s="9">
        <v>0</v>
      </c>
      <c r="W1084" s="6">
        <v>0</v>
      </c>
      <c r="X1084" s="25">
        <v>186</v>
      </c>
      <c r="Y1084" s="6">
        <v>0</v>
      </c>
      <c r="Z1084" s="29">
        <v>2.3306388946465075</v>
      </c>
      <c r="AA1084" s="6">
        <v>0</v>
      </c>
      <c r="AB1084" s="30"/>
      <c r="AC1084" s="6"/>
      <c r="AD1084" s="33">
        <v>3.4342147291092744E-4</v>
      </c>
      <c r="AE1084" s="6">
        <v>0</v>
      </c>
      <c r="AF1084" s="35">
        <v>0.26037011242662428</v>
      </c>
      <c r="AG1084" s="6">
        <v>0</v>
      </c>
      <c r="AH1084" s="9">
        <v>6.4956489215808499</v>
      </c>
      <c r="AI1084" s="6">
        <v>0</v>
      </c>
    </row>
    <row r="1085" spans="1:35">
      <c r="A1085" s="1" t="s">
        <v>85</v>
      </c>
      <c r="B1085" s="1" t="s">
        <v>1</v>
      </c>
      <c r="C1085" s="1" t="s">
        <v>2</v>
      </c>
      <c r="D1085" s="10">
        <v>0.13958333333333334</v>
      </c>
      <c r="E1085" s="3">
        <f>-(160+0.09/60)</f>
        <v>-160.00149999999999</v>
      </c>
      <c r="F1085" s="3">
        <f>53+35.67/60</f>
        <v>53.594499999999996</v>
      </c>
      <c r="G1085" s="1">
        <v>6423</v>
      </c>
      <c r="H1085" s="11">
        <v>0</v>
      </c>
      <c r="I1085" s="1">
        <v>0</v>
      </c>
      <c r="J1085" s="19">
        <v>12.5</v>
      </c>
      <c r="K1085" s="6">
        <v>0</v>
      </c>
      <c r="L1085" s="20">
        <v>31.584599999999998</v>
      </c>
      <c r="M1085" s="6">
        <v>0</v>
      </c>
      <c r="N1085" s="7">
        <v>23.844899135323772</v>
      </c>
      <c r="O1085" s="6">
        <v>0</v>
      </c>
      <c r="P1085" s="29">
        <v>6.3256363582513924</v>
      </c>
      <c r="Q1085" s="6">
        <v>0</v>
      </c>
      <c r="R1085" s="48">
        <v>-9.3141638510134044</v>
      </c>
      <c r="S1085" s="6">
        <v>0</v>
      </c>
      <c r="T1085" s="5">
        <v>-3.6791570027786165E-3</v>
      </c>
      <c r="U1085" s="6">
        <v>0</v>
      </c>
      <c r="V1085" s="9">
        <v>2.3679157002778617E-2</v>
      </c>
      <c r="W1085" s="6">
        <v>0</v>
      </c>
      <c r="X1085" s="22">
        <v>4.8</v>
      </c>
      <c r="Y1085" s="6">
        <v>0</v>
      </c>
      <c r="Z1085" s="29">
        <v>0.42862353993985924</v>
      </c>
      <c r="AA1085" s="6">
        <v>0</v>
      </c>
      <c r="AB1085" s="52">
        <v>2.7339166932514303</v>
      </c>
      <c r="AC1085" s="6">
        <v>0</v>
      </c>
      <c r="AD1085" s="33">
        <v>2.3267933762493507</v>
      </c>
      <c r="AE1085" s="6">
        <v>0</v>
      </c>
      <c r="AF1085" s="35">
        <v>12.111846153846155</v>
      </c>
      <c r="AG1085" s="6">
        <v>0</v>
      </c>
      <c r="AH1085" s="9">
        <v>307.28044871794867</v>
      </c>
      <c r="AI1085" s="6">
        <v>0</v>
      </c>
    </row>
    <row r="1086" spans="1:35">
      <c r="A1086" s="1" t="s">
        <v>85</v>
      </c>
      <c r="B1086" s="1" t="s">
        <v>1</v>
      </c>
      <c r="C1086" s="1" t="s">
        <v>2</v>
      </c>
      <c r="D1086" s="10">
        <v>0.13958333333333334</v>
      </c>
      <c r="E1086" s="3">
        <f t="shared" ref="E1086:E1101" si="146">-(160+0.09/60)</f>
        <v>-160.00149999999999</v>
      </c>
      <c r="F1086" s="3">
        <f t="shared" ref="F1086:F1101" si="147">53+35.67/60</f>
        <v>53.594499999999996</v>
      </c>
      <c r="G1086" s="1">
        <v>6423</v>
      </c>
      <c r="H1086" s="11">
        <v>3.7176111658346738</v>
      </c>
      <c r="I1086" s="1">
        <v>0</v>
      </c>
      <c r="J1086" s="14">
        <v>12.359500000000001</v>
      </c>
      <c r="K1086" s="6">
        <v>0</v>
      </c>
      <c r="L1086" s="20">
        <v>31.5733</v>
      </c>
      <c r="M1086" s="6">
        <v>0</v>
      </c>
      <c r="N1086" s="7">
        <v>23.862645093243032</v>
      </c>
      <c r="O1086" s="6">
        <v>0</v>
      </c>
      <c r="P1086" s="29">
        <v>6.3474707183193129</v>
      </c>
      <c r="Q1086" s="6">
        <v>0</v>
      </c>
      <c r="R1086" s="48">
        <v>-9.4553862148240455</v>
      </c>
      <c r="S1086" s="6">
        <v>0</v>
      </c>
      <c r="T1086" s="5">
        <v>0.17</v>
      </c>
      <c r="U1086" s="6">
        <v>0</v>
      </c>
      <c r="V1086" s="9">
        <v>0.04</v>
      </c>
      <c r="W1086" s="6">
        <v>0</v>
      </c>
      <c r="X1086" s="22">
        <v>4.5</v>
      </c>
      <c r="Y1086" s="6">
        <v>0</v>
      </c>
      <c r="Z1086" s="29">
        <v>0.45290472225458445</v>
      </c>
      <c r="AA1086" s="6">
        <v>0</v>
      </c>
      <c r="AB1086" s="52">
        <v>2.61489082925184</v>
      </c>
      <c r="AC1086" s="6">
        <v>0</v>
      </c>
      <c r="AD1086" s="33">
        <v>2.9029621577142852</v>
      </c>
      <c r="AE1086" s="6">
        <v>0</v>
      </c>
      <c r="AF1086" s="35">
        <v>19.306184210526318</v>
      </c>
      <c r="AG1086" s="6">
        <v>0</v>
      </c>
      <c r="AH1086" s="9">
        <v>248.57051282051279</v>
      </c>
      <c r="AI1086" s="6">
        <v>0</v>
      </c>
    </row>
    <row r="1087" spans="1:35">
      <c r="A1087" s="1" t="s">
        <v>85</v>
      </c>
      <c r="B1087" s="1" t="s">
        <v>1</v>
      </c>
      <c r="C1087" s="1" t="s">
        <v>2</v>
      </c>
      <c r="D1087" s="10">
        <v>0.13958333333333334</v>
      </c>
      <c r="E1087" s="3">
        <f t="shared" si="146"/>
        <v>-160.00149999999999</v>
      </c>
      <c r="F1087" s="3">
        <f t="shared" si="147"/>
        <v>53.594499999999996</v>
      </c>
      <c r="G1087" s="1">
        <v>6423</v>
      </c>
      <c r="H1087" s="11">
        <v>9.7106424861766669</v>
      </c>
      <c r="I1087" s="1">
        <v>0</v>
      </c>
      <c r="J1087" s="14">
        <v>12.3498</v>
      </c>
      <c r="K1087" s="6">
        <v>0</v>
      </c>
      <c r="L1087" s="20">
        <v>31.5748</v>
      </c>
      <c r="M1087" s="6">
        <v>0</v>
      </c>
      <c r="N1087" s="7">
        <v>23.865629873053763</v>
      </c>
      <c r="O1087" s="6">
        <v>0</v>
      </c>
      <c r="P1087" s="29">
        <v>6.3529418808987872</v>
      </c>
      <c r="Q1087" s="6">
        <v>0</v>
      </c>
      <c r="R1087" s="48">
        <v>-9.6458185586612331</v>
      </c>
      <c r="S1087" s="6">
        <v>0</v>
      </c>
      <c r="T1087" s="5">
        <v>0.19</v>
      </c>
      <c r="U1087" s="6">
        <v>0</v>
      </c>
      <c r="V1087" s="9">
        <v>0.03</v>
      </c>
      <c r="W1087" s="6">
        <v>0</v>
      </c>
      <c r="X1087" s="22">
        <v>4.5999999999999996</v>
      </c>
      <c r="Y1087" s="6">
        <v>0</v>
      </c>
      <c r="Z1087" s="29">
        <v>0.42867676129980903</v>
      </c>
      <c r="AA1087" s="6">
        <v>0</v>
      </c>
      <c r="AB1087" s="52">
        <v>2.4671016075119265</v>
      </c>
      <c r="AC1087" s="6">
        <v>0</v>
      </c>
      <c r="AD1087" s="33">
        <v>2.9393253374337664</v>
      </c>
      <c r="AE1087" s="6">
        <v>0</v>
      </c>
      <c r="AF1087" s="35">
        <v>19.013157894736846</v>
      </c>
      <c r="AG1087" s="6">
        <v>0</v>
      </c>
      <c r="AH1087" s="9">
        <v>239.93429487179483</v>
      </c>
      <c r="AI1087" s="6">
        <v>0</v>
      </c>
    </row>
    <row r="1088" spans="1:35">
      <c r="A1088" s="1" t="s">
        <v>85</v>
      </c>
      <c r="B1088" s="1" t="s">
        <v>1</v>
      </c>
      <c r="C1088" s="1" t="s">
        <v>2</v>
      </c>
      <c r="D1088" s="10">
        <v>0.13958333333333334</v>
      </c>
      <c r="E1088" s="3">
        <f t="shared" si="146"/>
        <v>-160.00149999999999</v>
      </c>
      <c r="F1088" s="3">
        <f t="shared" si="147"/>
        <v>53.594499999999996</v>
      </c>
      <c r="G1088" s="1">
        <v>6423</v>
      </c>
      <c r="H1088" s="11">
        <v>19.551637239051182</v>
      </c>
      <c r="I1088" s="1">
        <v>0</v>
      </c>
      <c r="J1088" s="14">
        <v>12.2165</v>
      </c>
      <c r="K1088" s="6">
        <v>0</v>
      </c>
      <c r="L1088" s="20">
        <v>31.6159</v>
      </c>
      <c r="M1088" s="6">
        <v>0</v>
      </c>
      <c r="N1088" s="7">
        <v>23.922441312843034</v>
      </c>
      <c r="O1088" s="6">
        <v>0</v>
      </c>
      <c r="P1088" s="29">
        <v>6.2981281246297822</v>
      </c>
      <c r="Q1088" s="6">
        <v>0</v>
      </c>
      <c r="R1088" s="48">
        <v>-6.492369794341414</v>
      </c>
      <c r="S1088" s="6">
        <v>0</v>
      </c>
      <c r="T1088" s="5">
        <v>0.72</v>
      </c>
      <c r="U1088" s="6">
        <v>0</v>
      </c>
      <c r="V1088" s="9">
        <v>0.06</v>
      </c>
      <c r="W1088" s="6">
        <v>0</v>
      </c>
      <c r="X1088" s="22">
        <v>4.5999999999999996</v>
      </c>
      <c r="Y1088" s="6">
        <v>0</v>
      </c>
      <c r="Z1088" s="29">
        <v>0.47806014598983204</v>
      </c>
      <c r="AA1088" s="6">
        <v>0</v>
      </c>
      <c r="AB1088" s="52">
        <v>1.7495624990743406</v>
      </c>
      <c r="AC1088" s="6">
        <v>0</v>
      </c>
      <c r="AD1088" s="33">
        <v>2.345904320664935</v>
      </c>
      <c r="AE1088" s="6">
        <v>0</v>
      </c>
      <c r="AF1088" s="35">
        <v>15.422295918367347</v>
      </c>
      <c r="AG1088" s="6">
        <v>0</v>
      </c>
      <c r="AH1088" s="9">
        <v>219.58333333333329</v>
      </c>
      <c r="AI1088" s="6">
        <v>0</v>
      </c>
    </row>
    <row r="1089" spans="1:35">
      <c r="A1089" s="1" t="s">
        <v>85</v>
      </c>
      <c r="B1089" s="1" t="s">
        <v>1</v>
      </c>
      <c r="C1089" s="1" t="s">
        <v>2</v>
      </c>
      <c r="D1089" s="10">
        <v>0.13958333333333334</v>
      </c>
      <c r="E1089" s="3">
        <f t="shared" si="146"/>
        <v>-160.00149999999999</v>
      </c>
      <c r="F1089" s="3">
        <f t="shared" si="147"/>
        <v>53.594499999999996</v>
      </c>
      <c r="G1089" s="1">
        <v>6423</v>
      </c>
      <c r="H1089" s="11">
        <v>28.440829372592919</v>
      </c>
      <c r="I1089" s="1">
        <v>0</v>
      </c>
      <c r="J1089" s="14">
        <v>11.3865</v>
      </c>
      <c r="K1089" s="6">
        <v>0</v>
      </c>
      <c r="L1089" s="20">
        <v>31.9373</v>
      </c>
      <c r="M1089" s="6">
        <v>0</v>
      </c>
      <c r="N1089" s="7">
        <v>24.323580898414093</v>
      </c>
      <c r="O1089" s="6">
        <v>0</v>
      </c>
      <c r="P1089" s="29">
        <v>6.2479769971962238</v>
      </c>
      <c r="Q1089" s="6">
        <v>0</v>
      </c>
      <c r="R1089" s="48">
        <v>0.11048040204849485</v>
      </c>
      <c r="S1089" s="6">
        <v>0</v>
      </c>
      <c r="T1089" s="5">
        <v>3.69</v>
      </c>
      <c r="U1089" s="6">
        <v>0</v>
      </c>
      <c r="V1089" s="9">
        <v>0.15</v>
      </c>
      <c r="W1089" s="6">
        <v>0</v>
      </c>
      <c r="X1089" s="22">
        <v>6.1</v>
      </c>
      <c r="Y1089" s="6">
        <v>0</v>
      </c>
      <c r="Z1089" s="29">
        <v>0.73988662720756859</v>
      </c>
      <c r="AA1089" s="6">
        <v>0</v>
      </c>
      <c r="AB1089" s="52">
        <v>0.64610887732287492</v>
      </c>
      <c r="AC1089" s="6">
        <v>0</v>
      </c>
      <c r="AD1089" s="33">
        <v>0.79494544058181826</v>
      </c>
      <c r="AE1089" s="6">
        <v>0</v>
      </c>
      <c r="AF1089" s="35">
        <v>6.3288759689922482</v>
      </c>
      <c r="AG1089" s="6">
        <v>0</v>
      </c>
      <c r="AH1089" s="9">
        <v>123.57692307692304</v>
      </c>
      <c r="AI1089" s="6">
        <v>0</v>
      </c>
    </row>
    <row r="1090" spans="1:35">
      <c r="A1090" s="1" t="s">
        <v>85</v>
      </c>
      <c r="B1090" s="1" t="s">
        <v>1</v>
      </c>
      <c r="C1090" s="1" t="s">
        <v>2</v>
      </c>
      <c r="D1090" s="10">
        <v>0.13958333333333334</v>
      </c>
      <c r="E1090" s="3">
        <f t="shared" si="146"/>
        <v>-160.00149999999999</v>
      </c>
      <c r="F1090" s="3">
        <f t="shared" si="147"/>
        <v>53.594499999999996</v>
      </c>
      <c r="G1090" s="1">
        <v>6423</v>
      </c>
      <c r="H1090" s="11">
        <v>40.23501133024866</v>
      </c>
      <c r="I1090" s="1">
        <v>0</v>
      </c>
      <c r="J1090" s="14">
        <v>7.6261999999999999</v>
      </c>
      <c r="K1090" s="6">
        <v>0</v>
      </c>
      <c r="L1090" s="20">
        <v>32.617699999999999</v>
      </c>
      <c r="M1090" s="6">
        <v>0</v>
      </c>
      <c r="N1090" s="7">
        <v>25.456883980779139</v>
      </c>
      <c r="O1090" s="6">
        <v>0</v>
      </c>
      <c r="P1090" s="29">
        <v>6.8604896832918678</v>
      </c>
      <c r="Q1090" s="6">
        <v>0</v>
      </c>
      <c r="R1090" s="48">
        <v>-4.1338491096896064</v>
      </c>
      <c r="S1090" s="6">
        <v>0</v>
      </c>
      <c r="T1090" s="5">
        <v>14.7</v>
      </c>
      <c r="U1090" s="6">
        <v>0</v>
      </c>
      <c r="V1090" s="9">
        <v>0.3</v>
      </c>
      <c r="W1090" s="6">
        <v>0</v>
      </c>
      <c r="X1090" s="22">
        <v>21.6</v>
      </c>
      <c r="Y1090" s="6">
        <v>0</v>
      </c>
      <c r="Z1090" s="29">
        <v>1.4288312713958564</v>
      </c>
      <c r="AA1090" s="6">
        <v>0</v>
      </c>
      <c r="AB1090" s="52">
        <v>0.17655257948023456</v>
      </c>
      <c r="AC1090" s="6">
        <v>0</v>
      </c>
      <c r="AD1090" s="33">
        <v>0.33213495592727282</v>
      </c>
      <c r="AE1090" s="6">
        <v>0</v>
      </c>
      <c r="AF1090" s="35">
        <v>3.5480296610169493</v>
      </c>
      <c r="AG1090" s="6">
        <v>0</v>
      </c>
      <c r="AH1090" s="9">
        <v>92.222752856899206</v>
      </c>
      <c r="AI1090" s="6">
        <v>0</v>
      </c>
    </row>
    <row r="1091" spans="1:35">
      <c r="A1091" s="1" t="s">
        <v>85</v>
      </c>
      <c r="B1091" s="1" t="s">
        <v>1</v>
      </c>
      <c r="C1091" s="1" t="s">
        <v>2</v>
      </c>
      <c r="D1091" s="10">
        <v>0.13958333333333334</v>
      </c>
      <c r="E1091" s="3">
        <f t="shared" si="146"/>
        <v>-160.00149999999999</v>
      </c>
      <c r="F1091" s="3">
        <f t="shared" si="147"/>
        <v>53.594499999999996</v>
      </c>
      <c r="G1091" s="1">
        <v>6423</v>
      </c>
      <c r="H1091" s="11">
        <v>48.855769200455541</v>
      </c>
      <c r="I1091" s="1">
        <v>0</v>
      </c>
      <c r="J1091" s="14">
        <v>6.0799700000000003</v>
      </c>
      <c r="K1091" s="6">
        <v>0</v>
      </c>
      <c r="L1091" s="20">
        <v>32.677</v>
      </c>
      <c r="M1091" s="6">
        <v>0</v>
      </c>
      <c r="N1091" s="7">
        <v>25.707677407254323</v>
      </c>
      <c r="O1091" s="6">
        <v>0</v>
      </c>
      <c r="P1091" s="29">
        <v>6.8129990621174414</v>
      </c>
      <c r="Q1091" s="6">
        <v>0</v>
      </c>
      <c r="R1091" s="48">
        <v>8.9961777742194613</v>
      </c>
      <c r="S1091" s="6">
        <v>0</v>
      </c>
      <c r="T1091" s="5">
        <v>17.600000000000001</v>
      </c>
      <c r="U1091" s="6">
        <v>0</v>
      </c>
      <c r="V1091" s="9">
        <v>0.47</v>
      </c>
      <c r="W1091" s="6">
        <v>0</v>
      </c>
      <c r="X1091" s="22">
        <v>25.9</v>
      </c>
      <c r="Y1091" s="6">
        <v>0</v>
      </c>
      <c r="Z1091" s="29">
        <v>1.5570555151353818</v>
      </c>
      <c r="AA1091" s="6">
        <v>0</v>
      </c>
      <c r="AB1091" s="52">
        <v>0.14940762038514843</v>
      </c>
      <c r="AC1091" s="6">
        <v>0</v>
      </c>
      <c r="AD1091" s="33">
        <v>0.23017952261818184</v>
      </c>
      <c r="AE1091" s="6">
        <v>0</v>
      </c>
      <c r="AF1091" s="35">
        <v>2.8279529616724739</v>
      </c>
      <c r="AG1091" s="6">
        <v>0</v>
      </c>
      <c r="AH1091" s="9">
        <v>74.025243049633303</v>
      </c>
      <c r="AI1091" s="6">
        <v>0</v>
      </c>
    </row>
    <row r="1092" spans="1:35">
      <c r="A1092" s="1" t="s">
        <v>85</v>
      </c>
      <c r="B1092" s="1" t="s">
        <v>1</v>
      </c>
      <c r="C1092" s="1" t="s">
        <v>2</v>
      </c>
      <c r="D1092" s="10">
        <v>0.13958333333333334</v>
      </c>
      <c r="E1092" s="3">
        <f t="shared" si="146"/>
        <v>-160.00149999999999</v>
      </c>
      <c r="F1092" s="3">
        <f t="shared" si="147"/>
        <v>53.594499999999996</v>
      </c>
      <c r="G1092" s="1">
        <v>6423</v>
      </c>
      <c r="H1092" s="11">
        <v>74.306684342968168</v>
      </c>
      <c r="I1092" s="1">
        <v>0</v>
      </c>
      <c r="J1092" s="14">
        <v>5.0554399999999999</v>
      </c>
      <c r="K1092" s="6">
        <v>0</v>
      </c>
      <c r="L1092" s="20">
        <v>32.783700000000003</v>
      </c>
      <c r="M1092" s="6">
        <v>0</v>
      </c>
      <c r="N1092" s="7">
        <v>25.91239430321798</v>
      </c>
      <c r="O1092" s="6">
        <v>0</v>
      </c>
      <c r="P1092" s="29">
        <v>6.2811370098329578</v>
      </c>
      <c r="Q1092" s="6">
        <v>0</v>
      </c>
      <c r="R1092" s="48">
        <v>40.297900815210198</v>
      </c>
      <c r="S1092" s="6">
        <v>0</v>
      </c>
      <c r="T1092" s="5">
        <v>22</v>
      </c>
      <c r="U1092" s="6">
        <v>0</v>
      </c>
      <c r="V1092" s="9">
        <v>0.3</v>
      </c>
      <c r="W1092" s="6">
        <v>0</v>
      </c>
      <c r="X1092" s="22">
        <v>33.299999999999997</v>
      </c>
      <c r="Y1092" s="6">
        <v>0</v>
      </c>
      <c r="Z1092" s="29">
        <v>1.7987803660832853</v>
      </c>
      <c r="AA1092" s="6">
        <v>0</v>
      </c>
      <c r="AB1092" s="52">
        <v>0.15794099506002646</v>
      </c>
      <c r="AC1092" s="6">
        <v>0</v>
      </c>
      <c r="AD1092" s="33">
        <v>0.15847661730909091</v>
      </c>
      <c r="AE1092" s="6">
        <v>0</v>
      </c>
      <c r="AF1092" s="35">
        <v>2.976980286738351</v>
      </c>
      <c r="AG1092" s="6">
        <v>0</v>
      </c>
      <c r="AH1092" s="9">
        <v>72.824833702882472</v>
      </c>
      <c r="AI1092" s="6">
        <v>0</v>
      </c>
    </row>
    <row r="1093" spans="1:35">
      <c r="A1093" s="1" t="s">
        <v>85</v>
      </c>
      <c r="B1093" s="1" t="s">
        <v>1</v>
      </c>
      <c r="C1093" s="1" t="s">
        <v>2</v>
      </c>
      <c r="D1093" s="10">
        <v>0.13958333333333334</v>
      </c>
      <c r="E1093" s="3">
        <f t="shared" si="146"/>
        <v>-160.00149999999999</v>
      </c>
      <c r="F1093" s="3">
        <f t="shared" si="147"/>
        <v>53.594499999999996</v>
      </c>
      <c r="G1093" s="1">
        <v>6423</v>
      </c>
      <c r="H1093" s="11">
        <v>99.478049410424276</v>
      </c>
      <c r="I1093" s="1">
        <v>0</v>
      </c>
      <c r="J1093" s="14">
        <v>5.0244900000000001</v>
      </c>
      <c r="K1093" s="6">
        <v>0</v>
      </c>
      <c r="L1093" s="20">
        <v>33.217300000000002</v>
      </c>
      <c r="M1093" s="6">
        <v>0</v>
      </c>
      <c r="N1093" s="7">
        <v>26.259425766724917</v>
      </c>
      <c r="O1093" s="6">
        <v>0</v>
      </c>
      <c r="P1093" s="29">
        <v>4.2688566224380988</v>
      </c>
      <c r="Q1093" s="6">
        <v>0</v>
      </c>
      <c r="R1093" s="48">
        <v>129.45690915994757</v>
      </c>
      <c r="S1093" s="6">
        <v>0</v>
      </c>
      <c r="T1093" s="5">
        <v>29.4</v>
      </c>
      <c r="U1093" s="6">
        <v>0</v>
      </c>
      <c r="V1093" s="9">
        <v>0</v>
      </c>
      <c r="W1093" s="6">
        <v>0</v>
      </c>
      <c r="X1093" s="22">
        <v>47.4</v>
      </c>
      <c r="Y1093" s="6">
        <v>0</v>
      </c>
      <c r="Z1093" s="29">
        <v>2.1751992944871272</v>
      </c>
      <c r="AA1093" s="6">
        <v>0</v>
      </c>
      <c r="AB1093" s="52">
        <v>5.7820969779776799E-2</v>
      </c>
      <c r="AC1093" s="6">
        <v>0</v>
      </c>
      <c r="AD1093" s="33">
        <v>0.11484416465454549</v>
      </c>
      <c r="AE1093" s="6">
        <v>0</v>
      </c>
      <c r="AF1093" s="35">
        <v>3.3040429687500001</v>
      </c>
      <c r="AG1093" s="6">
        <v>0</v>
      </c>
      <c r="AH1093" s="9">
        <v>43.209680207433024</v>
      </c>
      <c r="AI1093" s="6">
        <v>0</v>
      </c>
    </row>
    <row r="1094" spans="1:35">
      <c r="A1094" s="1" t="s">
        <v>85</v>
      </c>
      <c r="B1094" s="1" t="s">
        <v>1</v>
      </c>
      <c r="C1094" s="1" t="s">
        <v>2</v>
      </c>
      <c r="D1094" s="10">
        <v>0.13958333333333334</v>
      </c>
      <c r="E1094" s="3">
        <f t="shared" si="146"/>
        <v>-160.00149999999999</v>
      </c>
      <c r="F1094" s="3">
        <f t="shared" si="147"/>
        <v>53.594499999999996</v>
      </c>
      <c r="G1094" s="1">
        <v>6423</v>
      </c>
      <c r="H1094" s="11">
        <v>149.00928567633184</v>
      </c>
      <c r="I1094" s="1">
        <v>0</v>
      </c>
      <c r="J1094" s="14">
        <v>4.5690999999999997</v>
      </c>
      <c r="K1094" s="6">
        <v>0</v>
      </c>
      <c r="L1094" s="20">
        <v>33.713999999999999</v>
      </c>
      <c r="M1094" s="6">
        <v>0</v>
      </c>
      <c r="N1094" s="7">
        <v>26.703608898889797</v>
      </c>
      <c r="O1094" s="6">
        <v>0</v>
      </c>
      <c r="P1094" s="29">
        <v>2.2347245389566792</v>
      </c>
      <c r="Q1094" s="6">
        <v>0</v>
      </c>
      <c r="R1094" s="48">
        <v>222.76525418682053</v>
      </c>
      <c r="S1094" s="6">
        <v>0</v>
      </c>
      <c r="T1094" s="5">
        <v>37.700000000000003</v>
      </c>
      <c r="U1094" s="6">
        <v>0</v>
      </c>
      <c r="V1094" s="9">
        <v>0</v>
      </c>
      <c r="W1094" s="6">
        <v>0</v>
      </c>
      <c r="X1094" s="22">
        <v>69.8</v>
      </c>
      <c r="Y1094" s="6">
        <v>0</v>
      </c>
      <c r="Z1094" s="29">
        <v>2.707505238068614</v>
      </c>
      <c r="AA1094" s="6">
        <v>0</v>
      </c>
      <c r="AB1094" s="52">
        <v>1.3094316311450735E-2</v>
      </c>
      <c r="AC1094" s="6">
        <v>0</v>
      </c>
      <c r="AD1094" s="33">
        <v>4.3885971781818175E-2</v>
      </c>
      <c r="AE1094" s="6">
        <v>0</v>
      </c>
      <c r="AF1094" s="35">
        <v>2.9625792253521124</v>
      </c>
      <c r="AG1094" s="6">
        <v>0</v>
      </c>
      <c r="AH1094" s="9">
        <v>35.892480553154705</v>
      </c>
      <c r="AI1094" s="6">
        <v>0</v>
      </c>
    </row>
    <row r="1095" spans="1:35">
      <c r="A1095" s="1" t="s">
        <v>85</v>
      </c>
      <c r="B1095" s="1" t="s">
        <v>1</v>
      </c>
      <c r="C1095" s="1" t="s">
        <v>2</v>
      </c>
      <c r="D1095" s="10">
        <v>0.13958333333333334</v>
      </c>
      <c r="E1095" s="3">
        <f t="shared" si="146"/>
        <v>-160.00149999999999</v>
      </c>
      <c r="F1095" s="3">
        <f t="shared" si="147"/>
        <v>53.594499999999996</v>
      </c>
      <c r="G1095" s="1">
        <v>6423</v>
      </c>
      <c r="H1095" s="11">
        <v>198.77707774903433</v>
      </c>
      <c r="I1095" s="1">
        <v>0</v>
      </c>
      <c r="J1095" s="14">
        <v>4.3766400000000001</v>
      </c>
      <c r="K1095" s="6">
        <v>0</v>
      </c>
      <c r="L1095" s="20">
        <v>33.841200000000001</v>
      </c>
      <c r="M1095" s="6">
        <v>0</v>
      </c>
      <c r="N1095" s="7">
        <v>26.825265231034109</v>
      </c>
      <c r="O1095" s="6">
        <v>0</v>
      </c>
      <c r="P1095" s="29">
        <v>1.612855339019863</v>
      </c>
      <c r="Q1095" s="6">
        <v>0</v>
      </c>
      <c r="R1095" s="48">
        <v>251.77355079728295</v>
      </c>
      <c r="S1095" s="6">
        <v>0</v>
      </c>
      <c r="T1095" s="5">
        <v>40.1</v>
      </c>
      <c r="U1095" s="6">
        <v>0</v>
      </c>
      <c r="V1095" s="9">
        <v>0</v>
      </c>
      <c r="W1095" s="6">
        <v>0</v>
      </c>
      <c r="X1095" s="22">
        <v>79.7</v>
      </c>
      <c r="Y1095" s="6">
        <v>0</v>
      </c>
      <c r="Z1095" s="29">
        <v>2.8488126477926836</v>
      </c>
      <c r="AA1095" s="6">
        <v>0</v>
      </c>
      <c r="AB1095" s="52">
        <v>1.9420783742825794E-2</v>
      </c>
      <c r="AC1095" s="6">
        <v>0</v>
      </c>
      <c r="AD1095" s="33">
        <v>1.407956264980237E-2</v>
      </c>
      <c r="AE1095" s="6">
        <v>0</v>
      </c>
      <c r="AF1095" s="35">
        <v>2.1833359872611466</v>
      </c>
      <c r="AG1095" s="6">
        <v>0</v>
      </c>
      <c r="AH1095" s="9">
        <v>39.219014693171999</v>
      </c>
      <c r="AI1095" s="6">
        <v>0</v>
      </c>
    </row>
    <row r="1096" spans="1:35">
      <c r="A1096" s="1" t="s">
        <v>85</v>
      </c>
      <c r="B1096" s="1" t="s">
        <v>1</v>
      </c>
      <c r="C1096" s="1" t="s">
        <v>2</v>
      </c>
      <c r="D1096" s="10">
        <v>0.13958333333333334</v>
      </c>
      <c r="E1096" s="3">
        <f t="shared" si="146"/>
        <v>-160.00149999999999</v>
      </c>
      <c r="F1096" s="3">
        <f t="shared" si="147"/>
        <v>53.594499999999996</v>
      </c>
      <c r="G1096" s="1">
        <v>6423</v>
      </c>
      <c r="H1096" s="11">
        <v>248.3061077065594</v>
      </c>
      <c r="I1096" s="1">
        <v>0</v>
      </c>
      <c r="J1096" s="14">
        <v>4.1234500000000001</v>
      </c>
      <c r="K1096" s="6">
        <v>0</v>
      </c>
      <c r="L1096" s="20">
        <v>33.878399999999999</v>
      </c>
      <c r="M1096" s="6">
        <v>0</v>
      </c>
      <c r="N1096" s="7">
        <v>26.881372363192668</v>
      </c>
      <c r="O1096" s="6">
        <v>0</v>
      </c>
      <c r="P1096" s="29">
        <v>1.0915384828021955</v>
      </c>
      <c r="Q1096" s="6">
        <v>0</v>
      </c>
      <c r="R1096" s="48">
        <v>276.98171011785615</v>
      </c>
      <c r="S1096" s="6">
        <v>0</v>
      </c>
      <c r="T1096" s="5">
        <v>42.5</v>
      </c>
      <c r="U1096" s="6">
        <v>0</v>
      </c>
      <c r="V1096" s="9">
        <v>0</v>
      </c>
      <c r="W1096" s="6">
        <v>0</v>
      </c>
      <c r="X1096" s="22">
        <v>87.5</v>
      </c>
      <c r="Y1096" s="6">
        <v>0</v>
      </c>
      <c r="Z1096" s="29">
        <v>3.0369650393420891</v>
      </c>
      <c r="AA1096" s="6">
        <v>0</v>
      </c>
      <c r="AB1096" s="52">
        <v>8.3862475253111378E-3</v>
      </c>
      <c r="AC1096" s="6">
        <v>0</v>
      </c>
      <c r="AD1096" s="33">
        <v>1.2439167924110673E-2</v>
      </c>
      <c r="AE1096" s="6">
        <v>0</v>
      </c>
      <c r="AF1096" s="35">
        <v>1.774171974522293</v>
      </c>
      <c r="AG1096" s="6">
        <v>0</v>
      </c>
      <c r="AH1096" s="9">
        <v>24.367156439066548</v>
      </c>
      <c r="AI1096" s="6">
        <v>0</v>
      </c>
    </row>
    <row r="1097" spans="1:35">
      <c r="A1097" s="1" t="s">
        <v>85</v>
      </c>
      <c r="B1097" s="1" t="s">
        <v>1</v>
      </c>
      <c r="C1097" s="1" t="s">
        <v>2</v>
      </c>
      <c r="D1097" s="10">
        <v>0.13958333333333334</v>
      </c>
      <c r="E1097" s="3">
        <f t="shared" si="146"/>
        <v>-160.00149999999999</v>
      </c>
      <c r="F1097" s="3">
        <f t="shared" si="147"/>
        <v>53.594499999999996</v>
      </c>
      <c r="G1097" s="1">
        <v>6423</v>
      </c>
      <c r="H1097" s="11">
        <v>295.61522994131326</v>
      </c>
      <c r="I1097" s="1">
        <v>0</v>
      </c>
      <c r="J1097" s="14">
        <v>4.0182000000000002</v>
      </c>
      <c r="K1097" s="6">
        <v>0</v>
      </c>
      <c r="L1097" s="20">
        <v>33.949199999999998</v>
      </c>
      <c r="M1097" s="6">
        <v>0</v>
      </c>
      <c r="N1097" s="7">
        <v>26.948496192893572</v>
      </c>
      <c r="O1097" s="6">
        <v>0</v>
      </c>
      <c r="P1097" s="29">
        <v>0.84189497689847159</v>
      </c>
      <c r="Q1097" s="6">
        <v>0</v>
      </c>
      <c r="R1097" s="48">
        <v>288.81724412047549</v>
      </c>
      <c r="S1097" s="6">
        <v>0</v>
      </c>
      <c r="T1097" s="5">
        <v>43.1</v>
      </c>
      <c r="U1097" s="6">
        <v>0</v>
      </c>
      <c r="V1097" s="9">
        <v>0</v>
      </c>
      <c r="W1097" s="6">
        <v>0</v>
      </c>
      <c r="X1097" s="22">
        <v>96.1</v>
      </c>
      <c r="Y1097" s="6">
        <v>0</v>
      </c>
      <c r="Z1097" s="29">
        <v>3.0861840372857143</v>
      </c>
      <c r="AA1097" s="6">
        <v>0</v>
      </c>
      <c r="AB1097" s="52">
        <v>1.0666718343597502E-2</v>
      </c>
      <c r="AC1097" s="6">
        <v>0</v>
      </c>
      <c r="AD1097" s="33">
        <v>8.574379054545455E-3</v>
      </c>
      <c r="AE1097" s="6">
        <v>0</v>
      </c>
      <c r="AF1097" s="35">
        <v>1.5004936305732486</v>
      </c>
      <c r="AG1097" s="6">
        <v>0</v>
      </c>
      <c r="AH1097" s="9">
        <v>22.539325842696627</v>
      </c>
      <c r="AI1097" s="6">
        <v>0</v>
      </c>
    </row>
    <row r="1098" spans="1:35">
      <c r="A1098" s="1" t="s">
        <v>85</v>
      </c>
      <c r="B1098" s="1" t="s">
        <v>1</v>
      </c>
      <c r="C1098" s="1" t="s">
        <v>2</v>
      </c>
      <c r="D1098" s="10">
        <v>0.13958333333333334</v>
      </c>
      <c r="E1098" s="3">
        <f t="shared" si="146"/>
        <v>-160.00149999999999</v>
      </c>
      <c r="F1098" s="3">
        <f t="shared" si="147"/>
        <v>53.594499999999996</v>
      </c>
      <c r="G1098" s="1">
        <v>6423</v>
      </c>
      <c r="H1098" s="11">
        <v>396.88984393635695</v>
      </c>
      <c r="I1098" s="1">
        <v>0</v>
      </c>
      <c r="J1098" s="14">
        <v>3.8462000000000001</v>
      </c>
      <c r="K1098" s="6">
        <v>0</v>
      </c>
      <c r="L1098" s="20">
        <v>34.055599999999998</v>
      </c>
      <c r="M1098" s="6">
        <v>0</v>
      </c>
      <c r="N1098" s="7">
        <v>27.05058978027887</v>
      </c>
      <c r="O1098" s="6">
        <v>0</v>
      </c>
      <c r="P1098" s="29">
        <v>0.58778345772617757</v>
      </c>
      <c r="Q1098" s="6">
        <v>0</v>
      </c>
      <c r="R1098" s="48">
        <v>301.31684579496954</v>
      </c>
      <c r="S1098" s="6">
        <v>0</v>
      </c>
      <c r="T1098" s="5">
        <v>43.6</v>
      </c>
      <c r="U1098" s="6">
        <v>0</v>
      </c>
      <c r="V1098" s="9">
        <v>0</v>
      </c>
      <c r="W1098" s="6">
        <v>0</v>
      </c>
      <c r="X1098" s="22">
        <v>109</v>
      </c>
      <c r="Y1098" s="6">
        <v>0</v>
      </c>
      <c r="Z1098" s="29">
        <v>3.138442931220399</v>
      </c>
      <c r="AA1098" s="6">
        <v>0</v>
      </c>
      <c r="AB1098" s="52"/>
      <c r="AC1098" s="6"/>
      <c r="AD1098" s="33">
        <v>6.5336288126482218E-3</v>
      </c>
      <c r="AE1098" s="6">
        <v>0</v>
      </c>
      <c r="AF1098" s="35">
        <v>1.0577627388535034</v>
      </c>
      <c r="AG1098" s="6">
        <v>0</v>
      </c>
      <c r="AH1098" s="9">
        <v>19.0599827139153</v>
      </c>
      <c r="AI1098" s="6">
        <v>0</v>
      </c>
    </row>
    <row r="1099" spans="1:35">
      <c r="A1099" s="1" t="s">
        <v>85</v>
      </c>
      <c r="B1099" s="1" t="s">
        <v>1</v>
      </c>
      <c r="C1099" s="1" t="s">
        <v>2</v>
      </c>
      <c r="D1099" s="10">
        <v>0.13958333333333334</v>
      </c>
      <c r="E1099" s="3">
        <f t="shared" si="146"/>
        <v>-160.00149999999999</v>
      </c>
      <c r="F1099" s="3">
        <f t="shared" si="147"/>
        <v>53.594499999999996</v>
      </c>
      <c r="G1099" s="1">
        <v>6423</v>
      </c>
      <c r="H1099" s="11">
        <v>494.78468158845169</v>
      </c>
      <c r="I1099" s="1">
        <v>0</v>
      </c>
      <c r="J1099" s="14">
        <v>3.6994400000000001</v>
      </c>
      <c r="K1099" s="6">
        <v>0</v>
      </c>
      <c r="L1099" s="20">
        <v>34.133200000000002</v>
      </c>
      <c r="M1099" s="6">
        <v>0</v>
      </c>
      <c r="N1099" s="7">
        <v>27.126999673904493</v>
      </c>
      <c r="O1099" s="6">
        <v>0</v>
      </c>
      <c r="P1099" s="29">
        <v>0.48282481341073324</v>
      </c>
      <c r="Q1099" s="6">
        <v>0</v>
      </c>
      <c r="R1099" s="48">
        <v>307.02348686924245</v>
      </c>
      <c r="S1099" s="6">
        <v>0</v>
      </c>
      <c r="T1099" s="5">
        <v>43.8</v>
      </c>
      <c r="U1099" s="6">
        <v>0</v>
      </c>
      <c r="V1099" s="9">
        <v>0</v>
      </c>
      <c r="W1099" s="6">
        <v>0</v>
      </c>
      <c r="X1099" s="22">
        <v>119</v>
      </c>
      <c r="Y1099" s="6">
        <v>0</v>
      </c>
      <c r="Z1099" s="29">
        <v>3.173030382755889</v>
      </c>
      <c r="AA1099" s="6">
        <v>0</v>
      </c>
      <c r="AB1099" s="52"/>
      <c r="AC1099" s="6"/>
      <c r="AD1099" s="33">
        <v>4.7498422513833991E-3</v>
      </c>
      <c r="AE1099" s="6">
        <v>0</v>
      </c>
      <c r="AF1099" s="35">
        <v>1.0856412188987143</v>
      </c>
      <c r="AG1099" s="6">
        <v>0</v>
      </c>
      <c r="AH1099" s="9">
        <v>14.305272255834055</v>
      </c>
      <c r="AI1099" s="6">
        <v>0</v>
      </c>
    </row>
    <row r="1100" spans="1:35">
      <c r="A1100" s="1" t="s">
        <v>85</v>
      </c>
      <c r="B1100" s="1" t="s">
        <v>1</v>
      </c>
      <c r="C1100" s="1" t="s">
        <v>2</v>
      </c>
      <c r="D1100" s="10">
        <v>0.13958333333333334</v>
      </c>
      <c r="E1100" s="3">
        <f t="shared" si="146"/>
        <v>-160.00149999999999</v>
      </c>
      <c r="F1100" s="3">
        <f t="shared" si="147"/>
        <v>53.594499999999996</v>
      </c>
      <c r="G1100" s="1">
        <v>6423</v>
      </c>
      <c r="H1100" s="11">
        <v>595.65020450121835</v>
      </c>
      <c r="I1100" s="1">
        <v>0</v>
      </c>
      <c r="J1100" s="14">
        <v>3.52563</v>
      </c>
      <c r="K1100" s="6">
        <v>0</v>
      </c>
      <c r="L1100" s="20">
        <v>34.203699999999998</v>
      </c>
      <c r="M1100" s="6">
        <v>0</v>
      </c>
      <c r="N1100" s="7">
        <v>27.200183486480682</v>
      </c>
      <c r="O1100" s="6">
        <v>0</v>
      </c>
      <c r="P1100" s="29">
        <v>0.42337609090550088</v>
      </c>
      <c r="Q1100" s="6">
        <v>0</v>
      </c>
      <c r="R1100" s="48">
        <v>310.94159325561151</v>
      </c>
      <c r="S1100" s="6">
        <v>0</v>
      </c>
      <c r="T1100" s="5">
        <v>43.8</v>
      </c>
      <c r="U1100" s="6">
        <v>0</v>
      </c>
      <c r="V1100" s="9">
        <v>0</v>
      </c>
      <c r="W1100" s="6">
        <v>0</v>
      </c>
      <c r="X1100" s="22">
        <v>129</v>
      </c>
      <c r="Y1100" s="6">
        <v>0</v>
      </c>
      <c r="Z1100" s="29">
        <v>3.1800093499679134</v>
      </c>
      <c r="AA1100" s="6">
        <v>0</v>
      </c>
      <c r="AB1100" s="52"/>
      <c r="AC1100" s="6"/>
      <c r="AD1100" s="33">
        <v>4.4674872916996046E-3</v>
      </c>
      <c r="AE1100" s="6">
        <v>0</v>
      </c>
      <c r="AF1100" s="35">
        <v>0.92833431376985376</v>
      </c>
      <c r="AG1100" s="6">
        <v>0</v>
      </c>
      <c r="AH1100" s="9">
        <v>12.653759723422644</v>
      </c>
      <c r="AI1100" s="6">
        <v>0</v>
      </c>
    </row>
    <row r="1101" spans="1:35">
      <c r="A1101" s="1" t="s">
        <v>85</v>
      </c>
      <c r="B1101" s="1" t="s">
        <v>1</v>
      </c>
      <c r="C1101" s="1" t="s">
        <v>2</v>
      </c>
      <c r="D1101" s="10">
        <v>0.13958333333333334</v>
      </c>
      <c r="E1101" s="3">
        <f t="shared" si="146"/>
        <v>-160.00149999999999</v>
      </c>
      <c r="F1101" s="3">
        <f t="shared" si="147"/>
        <v>53.594499999999996</v>
      </c>
      <c r="G1101" s="1">
        <v>6423</v>
      </c>
      <c r="H1101" s="11">
        <v>792.57283100240602</v>
      </c>
      <c r="I1101" s="1">
        <v>0</v>
      </c>
      <c r="J1101" s="14">
        <v>3.2700999999999998</v>
      </c>
      <c r="K1101" s="6">
        <v>0</v>
      </c>
      <c r="L1101" s="20">
        <v>34.282400000000003</v>
      </c>
      <c r="M1101" s="6">
        <v>0</v>
      </c>
      <c r="N1101" s="7">
        <v>27.287334802855867</v>
      </c>
      <c r="O1101" s="6">
        <v>0</v>
      </c>
      <c r="P1101" s="29">
        <v>0.38429579828614302</v>
      </c>
      <c r="Q1101" s="6">
        <v>0</v>
      </c>
      <c r="R1101" s="48">
        <v>314.61669665840452</v>
      </c>
      <c r="S1101" s="6">
        <v>0</v>
      </c>
      <c r="T1101" s="5">
        <v>44</v>
      </c>
      <c r="U1101" s="6">
        <v>0</v>
      </c>
      <c r="V1101" s="9">
        <v>0</v>
      </c>
      <c r="W1101" s="6">
        <v>0</v>
      </c>
      <c r="X1101" s="22">
        <v>141</v>
      </c>
      <c r="Y1101" s="6">
        <v>0</v>
      </c>
      <c r="Z1101" s="29">
        <v>3.1928703007066215</v>
      </c>
      <c r="AA1101" s="6">
        <v>0</v>
      </c>
      <c r="AC1101" s="6"/>
      <c r="AD1101" s="33">
        <v>3.9748177454545447E-3</v>
      </c>
      <c r="AE1101" s="6">
        <v>0</v>
      </c>
      <c r="AF1101" s="35">
        <v>0.84681881734856723</v>
      </c>
      <c r="AG1101" s="6">
        <v>0</v>
      </c>
      <c r="AH1101" s="9">
        <v>11.625237683664649</v>
      </c>
      <c r="AI1101" s="6">
        <v>0</v>
      </c>
    </row>
    <row r="1102" spans="1:35">
      <c r="A1102" s="1" t="s">
        <v>85</v>
      </c>
      <c r="B1102" s="1" t="s">
        <v>1</v>
      </c>
      <c r="C1102" s="1" t="s">
        <v>3</v>
      </c>
      <c r="D1102" s="10">
        <v>0.80555555555555547</v>
      </c>
      <c r="E1102" s="3">
        <f>-(160+0.31/60)</f>
        <v>-160.00516666666667</v>
      </c>
      <c r="F1102" s="3">
        <f>53+34.77/60</f>
        <v>53.579500000000003</v>
      </c>
      <c r="G1102" s="1">
        <v>6474</v>
      </c>
      <c r="H1102" s="11">
        <v>989.75691329356698</v>
      </c>
      <c r="I1102" s="1">
        <v>0</v>
      </c>
      <c r="J1102" s="14">
        <v>2.9163800000000002</v>
      </c>
      <c r="K1102" s="6">
        <v>0</v>
      </c>
      <c r="L1102" s="20">
        <v>34.364800000000002</v>
      </c>
      <c r="M1102" s="6">
        <v>0</v>
      </c>
      <c r="N1102" s="7">
        <v>27.385641108849995</v>
      </c>
      <c r="O1102" s="6">
        <v>0</v>
      </c>
      <c r="P1102" s="29">
        <v>0.38959697705643087</v>
      </c>
      <c r="Q1102" s="6">
        <v>0</v>
      </c>
      <c r="R1102" s="48">
        <v>317.14640831137666</v>
      </c>
      <c r="S1102" s="6">
        <v>0</v>
      </c>
      <c r="T1102" s="5">
        <v>44.2</v>
      </c>
      <c r="U1102" s="6">
        <v>0</v>
      </c>
      <c r="V1102" s="9">
        <v>0</v>
      </c>
      <c r="W1102" s="6">
        <v>0</v>
      </c>
      <c r="X1102" s="22">
        <v>156</v>
      </c>
      <c r="Y1102" s="6">
        <v>0</v>
      </c>
      <c r="Z1102" s="29">
        <v>3.1874545790638873</v>
      </c>
      <c r="AA1102" s="6">
        <v>0</v>
      </c>
      <c r="AC1102" s="6"/>
      <c r="AD1102" s="33">
        <v>1.3120306881297045E-3</v>
      </c>
      <c r="AE1102" s="6">
        <v>0</v>
      </c>
      <c r="AF1102" s="35">
        <v>0.62955188367481829</v>
      </c>
      <c r="AG1102" s="6">
        <v>0</v>
      </c>
      <c r="AH1102" s="9">
        <v>10.989317199654277</v>
      </c>
      <c r="AI1102" s="6">
        <v>0</v>
      </c>
    </row>
    <row r="1103" spans="1:35">
      <c r="A1103" s="1" t="s">
        <v>85</v>
      </c>
      <c r="B1103" s="1" t="s">
        <v>1</v>
      </c>
      <c r="C1103" s="1" t="s">
        <v>3</v>
      </c>
      <c r="D1103" s="10">
        <v>0.80555555555555547</v>
      </c>
      <c r="E1103" s="3">
        <f t="shared" ref="E1103:E1111" si="148">-(160+0.31/60)</f>
        <v>-160.00516666666667</v>
      </c>
      <c r="F1103" s="3">
        <f t="shared" ref="F1103:F1111" si="149">53+34.77/60</f>
        <v>53.579500000000003</v>
      </c>
      <c r="G1103" s="1">
        <v>6474</v>
      </c>
      <c r="H1103" s="11">
        <v>1480.9309388717923</v>
      </c>
      <c r="I1103" s="1">
        <v>0</v>
      </c>
      <c r="J1103" s="14">
        <v>2.23109</v>
      </c>
      <c r="K1103" s="6">
        <v>0</v>
      </c>
      <c r="L1103" s="20">
        <v>34.499699999999997</v>
      </c>
      <c r="M1103" s="6">
        <v>0</v>
      </c>
      <c r="N1103" s="7">
        <v>27.552329155424786</v>
      </c>
      <c r="O1103" s="6">
        <v>0</v>
      </c>
      <c r="P1103" s="29">
        <v>0.72749051257749864</v>
      </c>
      <c r="Q1103" s="6">
        <v>0</v>
      </c>
      <c r="R1103" s="48">
        <v>307.59929688051579</v>
      </c>
      <c r="S1103" s="6">
        <v>0</v>
      </c>
      <c r="T1103" s="5">
        <v>43.7</v>
      </c>
      <c r="U1103" s="6">
        <v>0</v>
      </c>
      <c r="V1103" s="9">
        <v>0</v>
      </c>
      <c r="W1103" s="6">
        <v>0</v>
      </c>
      <c r="X1103" s="22">
        <v>180</v>
      </c>
      <c r="Y1103" s="6">
        <v>0</v>
      </c>
      <c r="Z1103" s="29">
        <v>3.1249988858239681</v>
      </c>
      <c r="AA1103" s="6">
        <v>0</v>
      </c>
      <c r="AC1103" s="6"/>
      <c r="AD1103" s="33">
        <v>1.1782064991314417E-3</v>
      </c>
      <c r="AE1103" s="6">
        <v>0</v>
      </c>
      <c r="AF1103" s="35">
        <v>0.57350089458240894</v>
      </c>
      <c r="AG1103" s="6">
        <v>0</v>
      </c>
      <c r="AH1103" s="9">
        <v>9.0145548833189295</v>
      </c>
      <c r="AI1103" s="6">
        <v>0</v>
      </c>
    </row>
    <row r="1104" spans="1:35">
      <c r="A1104" s="1" t="s">
        <v>85</v>
      </c>
      <c r="B1104" s="1" t="s">
        <v>1</v>
      </c>
      <c r="C1104" s="1" t="s">
        <v>3</v>
      </c>
      <c r="D1104" s="10">
        <v>0.80555555555555547</v>
      </c>
      <c r="E1104" s="3">
        <f t="shared" si="148"/>
        <v>-160.00516666666667</v>
      </c>
      <c r="F1104" s="3">
        <f t="shared" si="149"/>
        <v>53.579500000000003</v>
      </c>
      <c r="G1104" s="1">
        <v>6474</v>
      </c>
      <c r="H1104" s="11">
        <v>1973.258431105771</v>
      </c>
      <c r="I1104" s="1">
        <v>0</v>
      </c>
      <c r="J1104" s="14">
        <v>1.7966899999999999</v>
      </c>
      <c r="K1104" s="6">
        <v>0</v>
      </c>
      <c r="L1104" s="20">
        <v>34.5839</v>
      </c>
      <c r="M1104" s="6">
        <v>0</v>
      </c>
      <c r="N1104" s="7">
        <v>27.654144103604494</v>
      </c>
      <c r="O1104" s="6">
        <v>0</v>
      </c>
      <c r="P1104" s="29">
        <v>1.3882420724242781</v>
      </c>
      <c r="Q1104" s="6">
        <v>0</v>
      </c>
      <c r="R1104" s="48">
        <v>281.70114905506227</v>
      </c>
      <c r="S1104" s="6">
        <v>0</v>
      </c>
      <c r="T1104" s="5">
        <v>42</v>
      </c>
      <c r="U1104" s="6">
        <v>0</v>
      </c>
      <c r="V1104" s="9">
        <v>0</v>
      </c>
      <c r="W1104" s="6">
        <v>0</v>
      </c>
      <c r="X1104" s="22">
        <v>188</v>
      </c>
      <c r="Y1104" s="6">
        <v>0</v>
      </c>
      <c r="Z1104" s="29">
        <v>2.9913880793662582</v>
      </c>
      <c r="AA1104" s="6">
        <v>0</v>
      </c>
      <c r="AC1104" s="6"/>
      <c r="AD1104" s="33">
        <v>8.6990048129704687E-4</v>
      </c>
      <c r="AE1104" s="6">
        <v>0</v>
      </c>
      <c r="AF1104" s="35">
        <v>0.45781378372575682</v>
      </c>
      <c r="AG1104" s="6">
        <v>0</v>
      </c>
      <c r="AH1104" s="9">
        <v>6.939878997407086</v>
      </c>
      <c r="AI1104" s="6">
        <v>0</v>
      </c>
    </row>
    <row r="1105" spans="1:35">
      <c r="A1105" s="1" t="s">
        <v>85</v>
      </c>
      <c r="B1105" s="1" t="s">
        <v>1</v>
      </c>
      <c r="C1105" s="1" t="s">
        <v>3</v>
      </c>
      <c r="D1105" s="10">
        <v>0.80555555555555547</v>
      </c>
      <c r="E1105" s="3">
        <f t="shared" si="148"/>
        <v>-160.00516666666667</v>
      </c>
      <c r="F1105" s="3">
        <f t="shared" si="149"/>
        <v>53.579500000000003</v>
      </c>
      <c r="G1105" s="1">
        <v>6474</v>
      </c>
      <c r="H1105" s="11">
        <v>2462.3087393793294</v>
      </c>
      <c r="I1105" s="1">
        <v>0</v>
      </c>
      <c r="J1105" s="14">
        <v>1.5391999999999999</v>
      </c>
      <c r="K1105" s="6">
        <v>0</v>
      </c>
      <c r="L1105" s="20">
        <v>34.627800000000001</v>
      </c>
      <c r="M1105" s="6">
        <v>0</v>
      </c>
      <c r="N1105" s="7">
        <v>27.708632750127208</v>
      </c>
      <c r="O1105" s="6">
        <v>0</v>
      </c>
      <c r="P1105" s="29">
        <v>2.037325672313707</v>
      </c>
      <c r="Q1105" s="6">
        <v>0</v>
      </c>
      <c r="R1105" s="48">
        <v>254.9045260694769</v>
      </c>
      <c r="S1105" s="6">
        <v>0</v>
      </c>
      <c r="T1105" s="5">
        <v>40.4</v>
      </c>
      <c r="U1105" s="6">
        <v>0</v>
      </c>
      <c r="V1105" s="9">
        <v>0</v>
      </c>
      <c r="W1105" s="6">
        <v>0</v>
      </c>
      <c r="X1105" s="22">
        <v>188</v>
      </c>
      <c r="Y1105" s="6">
        <v>0</v>
      </c>
      <c r="Z1105" s="29">
        <v>2.8524891617418162</v>
      </c>
      <c r="AA1105" s="6">
        <v>0</v>
      </c>
      <c r="AC1105" s="6"/>
      <c r="AD1105" s="33">
        <v>7.7906958378691374E-4</v>
      </c>
      <c r="AE1105" s="6">
        <v>0</v>
      </c>
      <c r="AF1105" s="35">
        <v>0.3534851499320118</v>
      </c>
      <c r="AG1105" s="6">
        <v>0</v>
      </c>
      <c r="AH1105" s="9">
        <v>5.0238893690579083</v>
      </c>
      <c r="AI1105" s="6">
        <v>0</v>
      </c>
    </row>
    <row r="1106" spans="1:35">
      <c r="A1106" s="1" t="s">
        <v>85</v>
      </c>
      <c r="B1106" s="1" t="s">
        <v>1</v>
      </c>
      <c r="C1106" s="1" t="s">
        <v>3</v>
      </c>
      <c r="D1106" s="10">
        <v>0.80555555555555547</v>
      </c>
      <c r="E1106" s="3">
        <f t="shared" si="148"/>
        <v>-160.00516666666667</v>
      </c>
      <c r="F1106" s="3">
        <f t="shared" si="149"/>
        <v>53.579500000000003</v>
      </c>
      <c r="G1106" s="1">
        <v>6474</v>
      </c>
      <c r="H1106" s="11">
        <v>2951.2089176176778</v>
      </c>
      <c r="I1106" s="1">
        <v>0</v>
      </c>
      <c r="J1106" s="14">
        <v>1.36259</v>
      </c>
      <c r="K1106" s="6">
        <v>0</v>
      </c>
      <c r="L1106" s="20">
        <v>34.654499999999999</v>
      </c>
      <c r="M1106" s="6">
        <v>0</v>
      </c>
      <c r="N1106" s="7">
        <v>27.742810618140993</v>
      </c>
      <c r="O1106" s="6">
        <v>0</v>
      </c>
      <c r="P1106" s="29">
        <v>2.6128213876712865</v>
      </c>
      <c r="Q1106" s="6">
        <v>0</v>
      </c>
      <c r="R1106" s="48">
        <v>230.73061586070907</v>
      </c>
      <c r="S1106" s="6">
        <v>0</v>
      </c>
      <c r="T1106" s="5">
        <v>39.1</v>
      </c>
      <c r="U1106" s="6">
        <v>0</v>
      </c>
      <c r="V1106" s="9">
        <v>0</v>
      </c>
      <c r="W1106" s="6">
        <v>0</v>
      </c>
      <c r="X1106" s="22">
        <v>184</v>
      </c>
      <c r="Y1106" s="6">
        <v>0</v>
      </c>
      <c r="Z1106" s="29">
        <v>2.7418940850547417</v>
      </c>
      <c r="AA1106" s="6">
        <v>0</v>
      </c>
      <c r="AC1106" s="6"/>
      <c r="AD1106" s="33">
        <v>7.9048832518818768E-4</v>
      </c>
      <c r="AE1106" s="6">
        <v>0</v>
      </c>
      <c r="AF1106" s="35">
        <v>0.27467659056752308</v>
      </c>
      <c r="AG1106" s="6">
        <v>0</v>
      </c>
      <c r="AH1106" s="9">
        <v>5.3483146067415728</v>
      </c>
      <c r="AI1106" s="6">
        <v>0</v>
      </c>
    </row>
    <row r="1107" spans="1:35">
      <c r="A1107" s="1" t="s">
        <v>85</v>
      </c>
      <c r="B1107" s="1" t="s">
        <v>1</v>
      </c>
      <c r="C1107" s="1" t="s">
        <v>3</v>
      </c>
      <c r="D1107" s="10">
        <v>0.80555555555555547</v>
      </c>
      <c r="E1107" s="3">
        <f t="shared" si="148"/>
        <v>-160.00516666666667</v>
      </c>
      <c r="F1107" s="3">
        <f t="shared" si="149"/>
        <v>53.579500000000003</v>
      </c>
      <c r="G1107" s="1">
        <v>6474</v>
      </c>
      <c r="H1107" s="11">
        <v>3440.8304544460889</v>
      </c>
      <c r="I1107" s="1">
        <v>0</v>
      </c>
      <c r="J1107" s="14">
        <v>1.2338199999999999</v>
      </c>
      <c r="K1107" s="6">
        <v>0</v>
      </c>
      <c r="L1107" s="20">
        <v>34.671399999999998</v>
      </c>
      <c r="M1107" s="6">
        <v>0</v>
      </c>
      <c r="N1107" s="7">
        <v>27.765429692116413</v>
      </c>
      <c r="O1107" s="6">
        <v>0</v>
      </c>
      <c r="P1107" s="29">
        <v>3.0235754057576121</v>
      </c>
      <c r="Q1107" s="6">
        <v>0</v>
      </c>
      <c r="R1107" s="48">
        <v>213.51366223446468</v>
      </c>
      <c r="S1107" s="6">
        <v>0</v>
      </c>
      <c r="T1107" s="5">
        <v>37.9</v>
      </c>
      <c r="U1107" s="6">
        <v>0</v>
      </c>
      <c r="V1107" s="9">
        <v>0</v>
      </c>
      <c r="W1107" s="6">
        <v>0</v>
      </c>
      <c r="X1107" s="22">
        <v>179</v>
      </c>
      <c r="Y1107" s="6">
        <v>0</v>
      </c>
      <c r="Z1107" s="29">
        <v>2.6406506913155501</v>
      </c>
      <c r="AA1107" s="6">
        <v>0</v>
      </c>
      <c r="AC1107" s="6"/>
      <c r="AD1107" s="33">
        <v>4.8944877915460332E-4</v>
      </c>
      <c r="AE1107" s="6">
        <v>0</v>
      </c>
      <c r="AF1107" s="35">
        <v>0.21389197058494155</v>
      </c>
      <c r="AG1107" s="6">
        <v>0</v>
      </c>
      <c r="AH1107" s="9">
        <v>5.0556266205704414</v>
      </c>
      <c r="AI1107" s="6">
        <v>0</v>
      </c>
    </row>
    <row r="1108" spans="1:35">
      <c r="A1108" s="1" t="s">
        <v>85</v>
      </c>
      <c r="B1108" s="1" t="s">
        <v>1</v>
      </c>
      <c r="C1108" s="1" t="s">
        <v>3</v>
      </c>
      <c r="D1108" s="10">
        <v>0.80555555555555547</v>
      </c>
      <c r="E1108" s="3">
        <f t="shared" si="148"/>
        <v>-160.00516666666667</v>
      </c>
      <c r="F1108" s="3">
        <f t="shared" si="149"/>
        <v>53.579500000000003</v>
      </c>
      <c r="G1108" s="1">
        <v>6474</v>
      </c>
      <c r="H1108" s="11">
        <v>3927.9322144321313</v>
      </c>
      <c r="I1108" s="1">
        <v>0</v>
      </c>
      <c r="J1108" s="14">
        <v>1.15184</v>
      </c>
      <c r="K1108" s="6">
        <v>0</v>
      </c>
      <c r="L1108" s="20">
        <v>34.682000000000002</v>
      </c>
      <c r="M1108" s="6">
        <v>0</v>
      </c>
      <c r="N1108" s="7">
        <v>27.779596121228678</v>
      </c>
      <c r="O1108" s="6">
        <v>0</v>
      </c>
      <c r="P1108" s="29">
        <v>3.33757575129329</v>
      </c>
      <c r="Q1108" s="6">
        <v>0</v>
      </c>
      <c r="R1108" s="48">
        <v>200.21273320223352</v>
      </c>
      <c r="S1108" s="6">
        <v>0</v>
      </c>
      <c r="T1108" s="5">
        <v>36.9</v>
      </c>
      <c r="U1108" s="6">
        <v>0</v>
      </c>
      <c r="V1108" s="9">
        <v>0</v>
      </c>
      <c r="W1108" s="6">
        <v>0</v>
      </c>
      <c r="X1108" s="22">
        <v>175</v>
      </c>
      <c r="Y1108" s="6">
        <v>0</v>
      </c>
      <c r="Z1108" s="29">
        <v>2.5735796568694385</v>
      </c>
      <c r="AA1108" s="6">
        <v>0</v>
      </c>
      <c r="AC1108" s="6"/>
      <c r="AD1108" s="33">
        <v>3.6782188210770117E-4</v>
      </c>
      <c r="AE1108" s="6">
        <v>0</v>
      </c>
      <c r="AF1108" s="35">
        <v>0.19040778644528736</v>
      </c>
      <c r="AG1108" s="6">
        <v>0</v>
      </c>
      <c r="AH1108" s="9">
        <v>4.0894036300777872</v>
      </c>
      <c r="AI1108" s="6">
        <v>0</v>
      </c>
    </row>
    <row r="1109" spans="1:35">
      <c r="A1109" s="1" t="s">
        <v>85</v>
      </c>
      <c r="B1109" s="1" t="s">
        <v>1</v>
      </c>
      <c r="C1109" s="1" t="s">
        <v>3</v>
      </c>
      <c r="D1109" s="10">
        <v>0.80555555555555547</v>
      </c>
      <c r="E1109" s="3">
        <f t="shared" si="148"/>
        <v>-160.00516666666667</v>
      </c>
      <c r="F1109" s="3">
        <f t="shared" si="149"/>
        <v>53.579500000000003</v>
      </c>
      <c r="G1109" s="1">
        <v>6474</v>
      </c>
      <c r="H1109" s="11">
        <v>4414.1643691149839</v>
      </c>
      <c r="I1109" s="1">
        <v>0</v>
      </c>
      <c r="J1109" s="14">
        <v>1.1083799999999999</v>
      </c>
      <c r="K1109" s="6">
        <v>0</v>
      </c>
      <c r="L1109" s="20">
        <v>34.686999999999998</v>
      </c>
      <c r="M1109" s="6">
        <v>0</v>
      </c>
      <c r="N1109" s="7">
        <v>27.786574705126668</v>
      </c>
      <c r="O1109" s="6">
        <v>0</v>
      </c>
      <c r="P1109" s="29">
        <v>3.5125246416301374</v>
      </c>
      <c r="Q1109" s="6">
        <v>0</v>
      </c>
      <c r="R1109" s="48">
        <v>192.78511912916915</v>
      </c>
      <c r="S1109" s="6">
        <v>0</v>
      </c>
      <c r="T1109" s="5">
        <v>36.5</v>
      </c>
      <c r="U1109" s="6">
        <v>0</v>
      </c>
      <c r="V1109" s="9">
        <v>0</v>
      </c>
      <c r="W1109" s="6">
        <v>0</v>
      </c>
      <c r="X1109" s="22">
        <v>171</v>
      </c>
      <c r="Y1109" s="6">
        <v>0</v>
      </c>
      <c r="Z1109" s="29">
        <v>2.5270638431567143</v>
      </c>
      <c r="AA1109" s="6">
        <v>0</v>
      </c>
      <c r="AC1109" s="6"/>
      <c r="AD1109" s="33">
        <v>4.4706102698320783E-4</v>
      </c>
      <c r="AE1109" s="6">
        <v>0</v>
      </c>
      <c r="AF1109" s="35">
        <v>0.1653548987332713</v>
      </c>
      <c r="AG1109" s="6">
        <v>0</v>
      </c>
      <c r="AH1109" s="9">
        <v>4.3303716508210881</v>
      </c>
      <c r="AI1109" s="6">
        <v>0</v>
      </c>
    </row>
    <row r="1110" spans="1:35">
      <c r="A1110" s="1" t="s">
        <v>85</v>
      </c>
      <c r="B1110" s="1" t="s">
        <v>1</v>
      </c>
      <c r="C1110" s="1" t="s">
        <v>3</v>
      </c>
      <c r="D1110" s="10">
        <v>0.80555555555555547</v>
      </c>
      <c r="E1110" s="3">
        <f t="shared" si="148"/>
        <v>-160.00516666666667</v>
      </c>
      <c r="F1110" s="3">
        <f t="shared" si="149"/>
        <v>53.579500000000003</v>
      </c>
      <c r="G1110" s="1">
        <v>6474</v>
      </c>
      <c r="H1110" s="11">
        <v>4897.8242519812684</v>
      </c>
      <c r="I1110" s="1">
        <v>0</v>
      </c>
      <c r="J1110" s="14">
        <v>1.08697</v>
      </c>
      <c r="K1110" s="6">
        <v>0</v>
      </c>
      <c r="L1110" s="20">
        <v>34.691200000000002</v>
      </c>
      <c r="M1110" s="6">
        <v>0</v>
      </c>
      <c r="N1110" s="7">
        <v>27.791400486432622</v>
      </c>
      <c r="O1110" s="6">
        <v>0</v>
      </c>
      <c r="P1110" s="29">
        <v>3.64726684239624</v>
      </c>
      <c r="Q1110" s="6">
        <v>0</v>
      </c>
      <c r="R1110" s="48">
        <v>186.95448328699837</v>
      </c>
      <c r="S1110" s="6">
        <v>0</v>
      </c>
      <c r="T1110" s="5">
        <v>36.200000000000003</v>
      </c>
      <c r="U1110" s="6">
        <v>0</v>
      </c>
      <c r="V1110" s="9">
        <v>0</v>
      </c>
      <c r="W1110" s="6">
        <v>0</v>
      </c>
      <c r="X1110" s="22">
        <v>167</v>
      </c>
      <c r="Y1110" s="6">
        <v>0</v>
      </c>
      <c r="Z1110" s="29">
        <v>2.5087806525182579</v>
      </c>
      <c r="AA1110" s="6">
        <v>0</v>
      </c>
      <c r="AC1110" s="6"/>
      <c r="AD1110" s="33">
        <v>1.2249195321366533E-4</v>
      </c>
      <c r="AE1110" s="6">
        <v>0</v>
      </c>
      <c r="AF1110" s="35">
        <v>0.16953038001860732</v>
      </c>
      <c r="AG1110" s="6">
        <v>0</v>
      </c>
      <c r="AH1110" s="9">
        <v>4.7459662288930584</v>
      </c>
      <c r="AI1110" s="6">
        <v>0</v>
      </c>
    </row>
    <row r="1111" spans="1:35">
      <c r="A1111" s="1" t="s">
        <v>85</v>
      </c>
      <c r="B1111" s="1" t="s">
        <v>1</v>
      </c>
      <c r="C1111" s="1" t="s">
        <v>3</v>
      </c>
      <c r="D1111" s="10">
        <v>0.80555555555555547</v>
      </c>
      <c r="E1111" s="3">
        <f t="shared" si="148"/>
        <v>-160.00516666666667</v>
      </c>
      <c r="F1111" s="3">
        <f t="shared" si="149"/>
        <v>53.579500000000003</v>
      </c>
      <c r="G1111" s="1">
        <v>6474</v>
      </c>
      <c r="H1111" s="11">
        <v>5865.3947737425051</v>
      </c>
      <c r="I1111" s="1">
        <v>0</v>
      </c>
      <c r="J1111" s="14">
        <v>1.0696399999999999</v>
      </c>
      <c r="K1111" s="6">
        <v>0</v>
      </c>
      <c r="L1111" s="20">
        <v>34.689599999999999</v>
      </c>
      <c r="M1111" s="6">
        <v>0</v>
      </c>
      <c r="N1111" s="7">
        <v>27.791282450492872</v>
      </c>
      <c r="O1111" s="6">
        <v>0</v>
      </c>
      <c r="P1111" s="29">
        <v>3.5805841132567231</v>
      </c>
      <c r="Q1111" s="6">
        <v>0</v>
      </c>
      <c r="R1111" s="48">
        <v>190.09283299930422</v>
      </c>
      <c r="S1111" s="6">
        <v>0</v>
      </c>
      <c r="T1111" s="5">
        <v>36.1</v>
      </c>
      <c r="U1111" s="6">
        <v>0</v>
      </c>
      <c r="V1111" s="9">
        <v>0</v>
      </c>
      <c r="W1111" s="6">
        <v>0</v>
      </c>
      <c r="X1111" s="22">
        <v>165</v>
      </c>
      <c r="Y1111" s="6">
        <v>0</v>
      </c>
      <c r="Z1111" s="29">
        <v>2.4775280964937858</v>
      </c>
      <c r="AA1111" s="6">
        <v>0</v>
      </c>
      <c r="AC1111" s="6"/>
      <c r="AD1111" s="33">
        <v>4.493966786334684E-4</v>
      </c>
      <c r="AE1111" s="6">
        <v>0</v>
      </c>
      <c r="AF1111" s="35">
        <v>0.17440664137980391</v>
      </c>
      <c r="AG1111" s="6">
        <v>0</v>
      </c>
      <c r="AH1111" s="9">
        <v>4.9004667242869493</v>
      </c>
      <c r="AI1111" s="6">
        <v>0</v>
      </c>
    </row>
  </sheetData>
  <phoneticPr fontId="3"/>
  <pageMargins left="0.75" right="0.75" top="1" bottom="1" header="0.51200000000000001" footer="0.5120000000000000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>
      <selection activeCell="F15" sqref="F15"/>
    </sheetView>
  </sheetViews>
  <sheetFormatPr baseColWidth="12" defaultColWidth="8.83203125" defaultRowHeight="17"/>
  <sheetData/>
  <sheetCalcPr fullCalcOnLoad="1"/>
  <phoneticPr fontId="3"/>
  <pageMargins left="0.75" right="0.75" top="1" bottom="1" header="0.51200000000000001" footer="0.5120000000000000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KH04&amp;05</vt:lpstr>
      <vt:lpstr>Sheet3</vt:lpstr>
    </vt:vector>
  </TitlesOfParts>
  <Company>CER, Kyoto Univ.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 Nagata</dc:creator>
  <cp:lastModifiedBy>司馬 薫</cp:lastModifiedBy>
  <cp:lastPrinted>2013-09-02T10:19:21Z</cp:lastPrinted>
  <dcterms:created xsi:type="dcterms:W3CDTF">2009-07-02T07:09:59Z</dcterms:created>
  <dcterms:modified xsi:type="dcterms:W3CDTF">2013-09-09T02:32:47Z</dcterms:modified>
</cp:coreProperties>
</file>